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Renate.Kundzina\Documents\2017.gads\Pārskati\ADJIL\"/>
    </mc:Choice>
  </mc:AlternateContent>
  <bookViews>
    <workbookView xWindow="0" yWindow="0" windowWidth="9345" windowHeight="9585" firstSheet="8" activeTab="8"/>
  </bookViews>
  <sheets>
    <sheet name="Pavisam_kopā_tab" sheetId="1" r:id="rId1"/>
    <sheet name="Diagramma_pa_gadiem" sheetId="7" r:id="rId2"/>
    <sheet name="Decentralizetie_kopa_tab" sheetId="3" r:id="rId3"/>
    <sheet name="Virs_zem_%_pa_gadiem" sheetId="10" r:id="rId4"/>
    <sheet name="Centralizētie_kopā_tab" sheetId="2" r:id="rId5"/>
    <sheet name="Dec_centr_%_pret_kopā" sheetId="11" r:id="rId6"/>
    <sheet name="Valstiskā_piederība_tab" sheetId="4" r:id="rId7"/>
    <sheet name="Dinamika_valstu_dalījumā" sheetId="12" r:id="rId8"/>
    <sheet name="Procedūras_tab" sheetId="5" r:id="rId9"/>
    <sheet name="Procedūru_dinamika" sheetId="14" r:id="rId10"/>
    <sheet name="CPV_kodi_tab" sheetId="6" r:id="rId11"/>
    <sheet name="CPV_kodi_%_dinamika" sheetId="13"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 l="1"/>
  <c r="C26" i="6"/>
  <c r="H78" i="14"/>
  <c r="G78" i="14"/>
  <c r="F78" i="14"/>
  <c r="E78" i="14"/>
  <c r="D78" i="14"/>
  <c r="C78" i="14"/>
  <c r="G26" i="14"/>
  <c r="F26" i="14"/>
  <c r="D20" i="5"/>
  <c r="C20" i="5"/>
  <c r="D46" i="12" l="1"/>
  <c r="C46" i="12"/>
  <c r="N39" i="12"/>
  <c r="B46" i="12" s="1"/>
  <c r="AB20" i="4"/>
  <c r="AA20" i="4"/>
  <c r="Z20" i="4"/>
  <c r="Y20" i="4"/>
  <c r="R20" i="4"/>
  <c r="Q20" i="4"/>
  <c r="P20" i="4"/>
  <c r="O20" i="4"/>
  <c r="N20" i="4"/>
  <c r="M20" i="4"/>
  <c r="H20" i="4"/>
  <c r="G20" i="4"/>
  <c r="F20" i="4"/>
  <c r="E20" i="4"/>
  <c r="D20" i="4"/>
  <c r="C20" i="4"/>
  <c r="AB19" i="4"/>
  <c r="AA19" i="4"/>
  <c r="AB18" i="4"/>
  <c r="AA18" i="4"/>
  <c r="F50" i="11"/>
  <c r="G50" i="11"/>
  <c r="E50" i="11"/>
  <c r="C50" i="11"/>
  <c r="D50" i="11"/>
  <c r="B50" i="11"/>
  <c r="I41" i="11"/>
  <c r="G41" i="11"/>
  <c r="H41" i="11"/>
  <c r="D41" i="11"/>
  <c r="G47" i="10"/>
  <c r="H47" i="10"/>
  <c r="F47" i="10"/>
  <c r="C47" i="10"/>
  <c r="D47" i="10" s="1"/>
  <c r="B47" i="10"/>
  <c r="I40" i="10"/>
  <c r="H40" i="10"/>
  <c r="G40" i="10"/>
  <c r="D40" i="10"/>
  <c r="G9" i="2"/>
  <c r="D9" i="2"/>
  <c r="G9" i="3"/>
  <c r="D9" i="3"/>
  <c r="G9" i="1"/>
  <c r="D9" i="1"/>
  <c r="J78" i="14" l="1"/>
  <c r="I78" i="14"/>
  <c r="F87" i="14" l="1"/>
  <c r="B87" i="14"/>
  <c r="D87" i="14"/>
  <c r="E87" i="14"/>
  <c r="C87" i="14"/>
  <c r="G87" i="14"/>
  <c r="H75" i="14"/>
  <c r="G75" i="14"/>
  <c r="F75" i="14"/>
  <c r="E75" i="14"/>
  <c r="D75" i="14"/>
  <c r="C75" i="14"/>
  <c r="D72" i="14"/>
  <c r="J72" i="14" s="1"/>
  <c r="C72" i="14"/>
  <c r="I72" i="14" s="1"/>
  <c r="D69" i="14"/>
  <c r="J69" i="14" s="1"/>
  <c r="C69" i="14"/>
  <c r="I69" i="14" s="1"/>
  <c r="G25" i="14"/>
  <c r="F25" i="14"/>
  <c r="G24" i="14"/>
  <c r="F24" i="14"/>
  <c r="G23" i="14"/>
  <c r="F23" i="14"/>
  <c r="G22" i="14"/>
  <c r="F22" i="14"/>
  <c r="I75" i="14" l="1"/>
  <c r="D86" i="14" s="1"/>
  <c r="B84" i="14"/>
  <c r="C84" i="14"/>
  <c r="B85" i="14"/>
  <c r="J75" i="14"/>
  <c r="G86" i="14" s="1"/>
  <c r="C85" i="14"/>
  <c r="D17" i="5"/>
  <c r="C17" i="5"/>
  <c r="D14" i="5"/>
  <c r="C14" i="5"/>
  <c r="D11" i="5"/>
  <c r="C11" i="5"/>
  <c r="D8" i="5"/>
  <c r="B86" i="14" l="1"/>
  <c r="F86" i="14"/>
  <c r="E86" i="14"/>
  <c r="C86" i="14"/>
  <c r="K26" i="6"/>
  <c r="I26" i="6"/>
  <c r="G26" i="6"/>
  <c r="E26" i="6"/>
  <c r="L26" i="6"/>
  <c r="J26" i="6"/>
  <c r="H26" i="6"/>
  <c r="F26" i="6"/>
  <c r="N36" i="12" l="1"/>
  <c r="D43" i="12" s="1"/>
  <c r="N37" i="12"/>
  <c r="D44" i="12" s="1"/>
  <c r="N38" i="12"/>
  <c r="B45" i="12" s="1"/>
  <c r="N35" i="12"/>
  <c r="C42" i="12" s="1"/>
  <c r="I40" i="11"/>
  <c r="I39" i="11"/>
  <c r="I38" i="11"/>
  <c r="H40" i="11"/>
  <c r="H39" i="11"/>
  <c r="H38" i="11"/>
  <c r="H37" i="11"/>
  <c r="E49" i="11"/>
  <c r="G49" i="11" s="1"/>
  <c r="B47" i="11"/>
  <c r="G38" i="11"/>
  <c r="F47" i="11" s="1"/>
  <c r="G39" i="11"/>
  <c r="F48" i="11" s="1"/>
  <c r="G40" i="11"/>
  <c r="F49" i="11" s="1"/>
  <c r="G37" i="11"/>
  <c r="E46" i="11" s="1"/>
  <c r="D38" i="11"/>
  <c r="C47" i="11" s="1"/>
  <c r="D39" i="11"/>
  <c r="B48" i="11" s="1"/>
  <c r="D40" i="11"/>
  <c r="C49" i="11" s="1"/>
  <c r="D37" i="11"/>
  <c r="B46" i="11" s="1"/>
  <c r="D42" i="12" l="1"/>
  <c r="C45" i="12"/>
  <c r="D45" i="12"/>
  <c r="B44" i="12"/>
  <c r="B43" i="12"/>
  <c r="C44" i="12"/>
  <c r="B42" i="12"/>
  <c r="C43" i="12"/>
  <c r="G46" i="11"/>
  <c r="C46" i="11"/>
  <c r="F46" i="11"/>
  <c r="E47" i="11"/>
  <c r="G47" i="11"/>
  <c r="D46" i="11"/>
  <c r="C55" i="11" s="1"/>
  <c r="B56" i="11"/>
  <c r="C48" i="11"/>
  <c r="B49" i="11"/>
  <c r="D47" i="11"/>
  <c r="C56" i="11" s="1"/>
  <c r="E48" i="11"/>
  <c r="G48" i="11" s="1"/>
  <c r="I38" i="10"/>
  <c r="I39" i="10"/>
  <c r="I37" i="10"/>
  <c r="I36" i="10"/>
  <c r="H39" i="10"/>
  <c r="H38" i="10"/>
  <c r="H37" i="10"/>
  <c r="H36" i="10"/>
  <c r="H44" i="10"/>
  <c r="H45" i="10"/>
  <c r="H46" i="10"/>
  <c r="H43" i="10"/>
  <c r="D44" i="10"/>
  <c r="D45" i="10"/>
  <c r="D46" i="10"/>
  <c r="D43" i="10"/>
  <c r="G44" i="10"/>
  <c r="G45" i="10"/>
  <c r="G46" i="10"/>
  <c r="F44" i="10"/>
  <c r="F45" i="10"/>
  <c r="F46" i="10"/>
  <c r="G43" i="10"/>
  <c r="F43" i="10"/>
  <c r="C44" i="10"/>
  <c r="C45" i="10"/>
  <c r="C46" i="10"/>
  <c r="B44" i="10"/>
  <c r="B45" i="10"/>
  <c r="B46" i="10"/>
  <c r="C43" i="10"/>
  <c r="B43" i="10"/>
  <c r="G39" i="10"/>
  <c r="D39" i="10"/>
  <c r="G38" i="10"/>
  <c r="D38" i="10"/>
  <c r="G37" i="10"/>
  <c r="D37" i="10"/>
  <c r="G36" i="10"/>
  <c r="D36" i="10"/>
  <c r="D48" i="11" l="1"/>
  <c r="B57" i="11" s="1"/>
  <c r="B55" i="11"/>
  <c r="D49" i="11"/>
  <c r="C58" i="11" s="1"/>
  <c r="AB16" i="4"/>
  <c r="AA16" i="4"/>
  <c r="T17" i="4"/>
  <c r="S17" i="4"/>
  <c r="Z17" i="4"/>
  <c r="Y17" i="4"/>
  <c r="X17" i="4"/>
  <c r="W17" i="4"/>
  <c r="B58" i="11" l="1"/>
  <c r="C57" i="11"/>
  <c r="AA17" i="4"/>
  <c r="AB17" i="4"/>
  <c r="AB15" i="4"/>
  <c r="AA15" i="4"/>
  <c r="V17" i="4"/>
  <c r="U17" i="4"/>
  <c r="J17" i="4"/>
  <c r="I17" i="4"/>
  <c r="H17" i="4"/>
  <c r="G17" i="4"/>
  <c r="F17" i="4"/>
  <c r="E17" i="4"/>
  <c r="AA14" i="4"/>
  <c r="AB13" i="4"/>
  <c r="AA13" i="4"/>
  <c r="AB12" i="4"/>
  <c r="AB14" i="4" s="1"/>
  <c r="AA12" i="4"/>
  <c r="V14" i="4"/>
  <c r="U14" i="4"/>
  <c r="L14" i="4"/>
  <c r="K14" i="4"/>
  <c r="H14" i="4"/>
  <c r="G14" i="4"/>
  <c r="F14" i="4"/>
  <c r="E14" i="4"/>
  <c r="AA11" i="4"/>
  <c r="AB11" i="4"/>
  <c r="AB10" i="4"/>
  <c r="AA10" i="4"/>
  <c r="AB9" i="4"/>
  <c r="AA9" i="4"/>
  <c r="V11" i="4"/>
  <c r="U11" i="4"/>
  <c r="H11" i="4"/>
  <c r="G11" i="4"/>
  <c r="AA8" i="4"/>
  <c r="AB8" i="4"/>
  <c r="AB7" i="4"/>
  <c r="AA7" i="4"/>
  <c r="F8" i="4"/>
  <c r="E8" i="4"/>
  <c r="D17" i="4" l="1"/>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<sst xmlns="http://schemas.openxmlformats.org/spreadsheetml/2006/main" count="444" uniqueCount="121">
  <si>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</si>
  <si>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</si>
  <si>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</si>
  <si>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</si>
  <si>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</si>
  <si>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</si>
  <si>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</si>
  <si>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</si>
  <si>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</si>
  <si>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</si>
  <si>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</si>
  <si>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</si>
  <si>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</si>
  <si>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</si>
  <si>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</si>
  <si>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</si>
  <si>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</si>
  <si>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</si>
  <si>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</si>
  <si>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</si>
  <si>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</si>
  <si>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</si>
  <si>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</si>
  <si>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</si>
  <si>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</si>
  <si>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</si>
  <si>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</si>
  <si>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</si>
  <si>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Aizsardzības un drošības jomas valsts sektora virs ES līgumcenu sliekšņa iepirkumu valstiskā piederība</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</si>
  <si>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</si>
  <si>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</si>
  <si>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</si>
  <si>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</si>
  <si>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</si>
  <si>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</si>
  <si>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</si>
  <si>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</si>
  <si>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</si>
  <si>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</si>
  <si>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</si>
  <si>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</si>
  <si>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</si>
  <si>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</si>
  <si>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</si>
  <si>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</si>
  <si>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</si>
  <si>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</si>
  <si>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</si>
  <si>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</si>
  <si>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</si>
  <si>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</si>
  <si>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</si>
  <si>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</si>
  <si>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</si>
  <si>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</si>
  <si>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</si>
  <si>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</si>
  <si>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</si>
  <si>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Iepirkumu procedūras</t>
  </si>
  <si>
    <t>Slēgts konkurss</t>
  </si>
  <si>
    <t>Sarunu procedūra</t>
  </si>
  <si>
    <t xml:space="preserve">Konkursa dialogs </t>
  </si>
  <si>
    <t>35710000-4</t>
  </si>
  <si>
    <t>35321300-3</t>
  </si>
  <si>
    <t>35410000-1</t>
  </si>
  <si>
    <t>Helikopteru remonta un tehniskās apkopes pakalpojumi.</t>
  </si>
  <si>
    <t>Būvdarbi</t>
  </si>
  <si>
    <t>Piegāde</t>
  </si>
  <si>
    <t>Pakalpojumi</t>
  </si>
  <si>
    <t>Skaits</t>
  </si>
  <si>
    <t>Sarunu procedūra, nepublicējot paziņojumu par līgumu</t>
  </si>
  <si>
    <t>skaits</t>
  </si>
  <si>
    <t>6.p.(6) 5)                                 vai (Dir.§1 e))</t>
  </si>
  <si>
    <t>6.p.(6) 8)                                vai (Dir. §3 a))</t>
  </si>
  <si>
    <t>6.p.(6) 11)                               vai (Dir.§4 a))</t>
  </si>
  <si>
    <t>Aizsardzības un drošības jomas virs ES līgumcenu sliekšņa valsts sektora piemērotās iepirkumu procedūras pa gadiem</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</si>
  <si>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</si>
  <si>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</si>
  <si>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pasūtītājam ir nepieciešami papildu būvdarbi vai pakalpojumi, kuri sākotnēji netika iekļauti līgumā vai būvniecības projektā, bet neparedzamu apstākļu dēļ kļuvuši nepieciešami iepriekš noslēgtā līguma izpildei</t>
  </si>
  <si>
    <t xml:space="preserve">6.p.(6) 5) </t>
  </si>
  <si>
    <t>6.p.(6) 8)</t>
  </si>
  <si>
    <t xml:space="preserve">6.p.(6) 11) </t>
  </si>
  <si>
    <t>Aizsardzības un drošības jomas iepirkumu likuma norādītais pants</t>
  </si>
  <si>
    <t>Pavisam kopā</t>
  </si>
  <si>
    <t xml:space="preserve">6.p.(6) 5)   </t>
  </si>
  <si>
    <t xml:space="preserve">6.p.(6) 11)     </t>
  </si>
  <si>
    <t xml:space="preserve">Aizsardzības un drošības jomas valsts sektora decentralizētie iepirkumi Latvijā, EUR  </t>
  </si>
  <si>
    <t xml:space="preserve">Aizsardzības un drošības jomas valsts sektora centralizētie iepirkumi Latvijā, EUR  </t>
  </si>
  <si>
    <t>Noslēgto līgumu līgumcenu summa (EUR) bez PVN</t>
  </si>
  <si>
    <t xml:space="preserve">Aizsardzības un drošības jomas valsts sektora iepirkumi Latvijā kopā, EUR </t>
  </si>
  <si>
    <t xml:space="preserve">Līgumcena (EUR bez PVN)  </t>
  </si>
  <si>
    <t>Aizsardzības un drošības jomas virs ES līgumcenu sliekšņa valsts sektora piemēroto sarunu procedūru, nepublicējot paziņojumu par līgumu, skaits un līgumcena pa gadiem</t>
  </si>
  <si>
    <t>Sarunu procedūru īpatsvars (%), nepublicējot paziņojumu par līgumu</t>
  </si>
  <si>
    <t>Sarunu procedūru īpatsvars (%), publicējot paziņojumu par līgumu</t>
  </si>
  <si>
    <t>Sarunu procedūru, nepublicējot paziņojumu par līgumu, skaita un līgumcenas procentuālais sadalījums pēc piemērotā likuma panta</t>
  </si>
  <si>
    <t>Aizsardzības un drošības jomas valsts sektora virs ES līgumcenu sliekšņa iepirkumu veidi pēc CPV klasifikatora, pa gadiem</t>
  </si>
  <si>
    <t>Sarunu procedūras, kopā</t>
  </si>
  <si>
    <t xml:space="preserve">t.sk. sarunu procedūras, nepublicējot paziņojumu par līgumu </t>
  </si>
  <si>
    <t>Sarunu procedūras, nepublicējot paziņojumu par līgumu īpatsvars (%)</t>
  </si>
  <si>
    <t>Sarunu procedūras, nepublicējot paziņojumu par līgumu</t>
  </si>
  <si>
    <t>2016.gads</t>
  </si>
  <si>
    <t>Aizsardzības un drošības jomas valsts sektora virs ES līgumcenu sliekšņa iepirkumu skaita dinamika no 2012. līdz 2016.gadam</t>
  </si>
  <si>
    <t>Vācija</t>
  </si>
  <si>
    <t>Austrija</t>
  </si>
  <si>
    <t>Somija</t>
  </si>
  <si>
    <t>pakalpojumi</t>
  </si>
  <si>
    <t>35341000-6</t>
  </si>
  <si>
    <t>35340000-9</t>
  </si>
  <si>
    <t>48900000-7</t>
  </si>
  <si>
    <t>38633000-1</t>
  </si>
  <si>
    <t>32352000-5</t>
  </si>
  <si>
    <t>50333000-8</t>
  </si>
  <si>
    <t>35310000-0</t>
  </si>
  <si>
    <t>48000000-8</t>
  </si>
  <si>
    <t>38000000-5</t>
  </si>
  <si>
    <t>Antenas un reflektori</t>
  </si>
  <si>
    <t>Dažādi ieroči</t>
  </si>
  <si>
    <t>Šaujamieroču un munīcijas detaļas</t>
  </si>
  <si>
    <t>Teleskopiskie tēmekļi</t>
  </si>
  <si>
    <t>Dažādas programmatūras pakotnes un datoru sistēmas</t>
  </si>
  <si>
    <t>Radiosakaru iekārtu tehniskās apkopes pakalpojumi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</si>
</sst>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s>
  <fills count="1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rgb="FFFF1919"/>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s>
  <cellStyleXfs count="1">
    <xf numFmtId="0" fontId="0" fillId="0" borderId="0"/>
  </cellStyleXfs>
  <cellXfs count="216">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0" fillId="9" borderId="1" xfId="0" applyFill="1" applyBorder="1"/>
    <xf numFmtId="0" fontId="0" fillId="10"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1" borderId="1" xfId="0" applyFill="1" applyBorder="1"/>
    <xf numFmtId="0" fontId="0" fillId="11" borderId="6" xfId="0" applyFill="1" applyBorder="1"/>
    <xf numFmtId="0" fontId="0" fillId="0" borderId="9" xfId="0" applyBorder="1"/>
    <xf numFmtId="0" fontId="0" fillId="6" borderId="9" xfId="0" applyFill="1" applyBorder="1"/>
    <xf numFmtId="3" fontId="0" fillId="0" borderId="9" xfId="0" applyNumberFormat="1" applyBorder="1"/>
    <xf numFmtId="3" fontId="0" fillId="0" borderId="0" xfId="0" applyNumberFormat="1"/>
    <xf numFmtId="164" fontId="0" fillId="0" borderId="9" xfId="0" applyNumberFormat="1" applyBorder="1"/>
    <xf numFmtId="3" fontId="0" fillId="0" borderId="0" xfId="0" applyNumberFormat="1" applyBorder="1"/>
    <xf numFmtId="164" fontId="0" fillId="0" borderId="0" xfId="0" applyNumberFormat="1" applyBorder="1"/>
    <xf numFmtId="0" fontId="0" fillId="0" borderId="0" xfId="0" applyBorder="1"/>
    <xf numFmtId="3" fontId="1" fillId="12" borderId="1" xfId="0" applyNumberFormat="1" applyFont="1" applyFill="1" applyBorder="1"/>
    <xf numFmtId="0" fontId="3" fillId="0" borderId="0" xfId="0" applyFont="1"/>
    <xf numFmtId="0" fontId="0" fillId="0" borderId="1" xfId="0" applyFill="1" applyBorder="1"/>
    <xf numFmtId="0" fontId="0" fillId="0" borderId="2" xfId="0" applyBorder="1" applyAlignment="1"/>
    <xf numFmtId="0" fontId="0" fillId="0" borderId="4" xfId="0" applyBorder="1" applyAlignment="1"/>
    <xf numFmtId="0" fontId="0" fillId="0" borderId="3" xfId="0" applyBorder="1" applyAlignment="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2" borderId="6" xfId="0" applyFont="1" applyFill="1" applyBorder="1" applyAlignment="1">
      <alignment horizontal="right"/>
    </xf>
    <xf numFmtId="3" fontId="2" fillId="12" borderId="6" xfId="0" applyNumberFormat="1" applyFont="1" applyFill="1" applyBorder="1"/>
    <xf numFmtId="3" fontId="2" fillId="12" borderId="6" xfId="0" applyNumberFormat="1" applyFont="1" applyFill="1" applyBorder="1" applyAlignment="1">
      <alignment horizontal="right" wrapText="1"/>
    </xf>
    <xf numFmtId="0" fontId="2" fillId="12" borderId="6" xfId="0" applyFont="1" applyFill="1" applyBorder="1"/>
    <xf numFmtId="0" fontId="2" fillId="12" borderId="11" xfId="0" applyFont="1" applyFill="1" applyBorder="1"/>
    <xf numFmtId="3" fontId="0" fillId="0" borderId="9" xfId="0" applyNumberFormat="1" applyBorder="1" applyAlignment="1">
      <alignment horizontal="right" wrapText="1"/>
    </xf>
    <xf numFmtId="3" fontId="2" fillId="12" borderId="11" xfId="0" applyNumberFormat="1" applyFont="1" applyFill="1" applyBorder="1"/>
    <xf numFmtId="3" fontId="0" fillId="13"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2"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2" borderId="1" xfId="0" applyNumberFormat="1" applyFill="1" applyBorder="1"/>
    <xf numFmtId="0" fontId="1" fillId="0" borderId="1" xfId="0" applyFont="1" applyFill="1" applyBorder="1" applyAlignment="1">
      <alignment horizontal="right"/>
    </xf>
    <xf numFmtId="0" fontId="0" fillId="12" borderId="1" xfId="0" applyFill="1" applyBorder="1"/>
    <xf numFmtId="3" fontId="1" fillId="0" borderId="1" xfId="0" applyNumberFormat="1" applyFont="1" applyBorder="1"/>
    <xf numFmtId="3" fontId="0" fillId="12" borderId="2" xfId="0" applyNumberFormat="1" applyFill="1" applyBorder="1"/>
    <xf numFmtId="3" fontId="1" fillId="12" borderId="2" xfId="0" applyNumberFormat="1" applyFont="1" applyFill="1" applyBorder="1"/>
    <xf numFmtId="0" fontId="0" fillId="12" borderId="14" xfId="0" applyFill="1" applyBorder="1"/>
    <xf numFmtId="0" fontId="0" fillId="12"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15" xfId="0" applyFill="1" applyBorder="1" applyAlignment="1">
      <alignment horizontal="center" vertical="center"/>
    </xf>
    <xf numFmtId="0" fontId="0" fillId="0" borderId="1" xfId="0" applyBorder="1" applyAlignment="1">
      <alignment wrapText="1"/>
    </xf>
    <xf numFmtId="0" fontId="0" fillId="0" borderId="32" xfId="0" applyBorder="1"/>
    <xf numFmtId="164" fontId="0" fillId="4" borderId="1" xfId="0" applyNumberFormat="1" applyFill="1" applyBorder="1"/>
    <xf numFmtId="165" fontId="0" fillId="0" borderId="7" xfId="0" applyNumberFormat="1" applyBorder="1"/>
    <xf numFmtId="0" fontId="0" fillId="2" borderId="1" xfId="0" applyFill="1" applyBorder="1"/>
    <xf numFmtId="0" fontId="0" fillId="0" borderId="6" xfId="0" applyBorder="1" applyAlignment="1">
      <alignment horizontal="left" vertical="center" wrapText="1"/>
    </xf>
    <xf numFmtId="0" fontId="0" fillId="3" borderId="6" xfId="0" applyFill="1" applyBorder="1"/>
    <xf numFmtId="0" fontId="0" fillId="3" borderId="1" xfId="0" applyFill="1" applyBorder="1"/>
    <xf numFmtId="0" fontId="0" fillId="14" borderId="6" xfId="0" applyFill="1" applyBorder="1"/>
    <xf numFmtId="0" fontId="0" fillId="14" borderId="1" xfId="0" applyFill="1" applyBorder="1"/>
    <xf numFmtId="3" fontId="0" fillId="14" borderId="6" xfId="0" applyNumberFormat="1" applyFill="1" applyBorder="1"/>
    <xf numFmtId="3" fontId="0" fillId="14" borderId="1" xfId="0" applyNumberFormat="1" applyFill="1" applyBorder="1"/>
    <xf numFmtId="164" fontId="0" fillId="14" borderId="6" xfId="0" applyNumberFormat="1" applyFill="1" applyBorder="1"/>
    <xf numFmtId="164" fontId="0" fillId="14" borderId="1" xfId="0" applyNumberFormat="1" applyFill="1" applyBorder="1"/>
    <xf numFmtId="3" fontId="0" fillId="0" borderId="37" xfId="0" applyNumberFormat="1" applyBorder="1"/>
    <xf numFmtId="3" fontId="0" fillId="0" borderId="3" xfId="0" applyNumberFormat="1" applyBorder="1"/>
    <xf numFmtId="3" fontId="0" fillId="0" borderId="38" xfId="0" applyNumberFormat="1" applyBorder="1"/>
    <xf numFmtId="3" fontId="0" fillId="0" borderId="29" xfId="0" applyNumberFormat="1" applyBorder="1"/>
    <xf numFmtId="3" fontId="2" fillId="2" borderId="39" xfId="0" applyNumberFormat="1" applyFont="1" applyFill="1" applyBorder="1"/>
    <xf numFmtId="3" fontId="2" fillId="2" borderId="22" xfId="0" applyNumberFormat="1" applyFont="1" applyFill="1" applyBorder="1"/>
    <xf numFmtId="3" fontId="0" fillId="0" borderId="7" xfId="0" applyNumberFormat="1" applyBorder="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1" fillId="0" borderId="0" xfId="0" applyFont="1" applyAlignment="1">
      <alignment horizont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36" xfId="0" applyBorder="1" applyAlignment="1">
      <alignment horizontal="center"/>
    </xf>
    <xf numFmtId="0" fontId="0" fillId="0" borderId="6" xfId="0" applyBorder="1" applyAlignment="1">
      <alignment horizontal="center"/>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horizontal="center" wrapText="1"/>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left"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6" xfId="0" applyFont="1" applyBorder="1" applyAlignment="1">
      <alignment horizontal="center" wrapText="1"/>
    </xf>
    <xf numFmtId="0" fontId="4" fillId="0" borderId="11" xfId="0" applyFont="1" applyBorder="1" applyAlignment="1">
      <alignment horizontal="center" wrapText="1"/>
    </xf>
    <xf numFmtId="0" fontId="4" fillId="0" borderId="23" xfId="0" applyFont="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0" xfId="0" applyBorder="1" applyAlignment="1">
      <alignment horizontal="center"/>
    </xf>
    <xf numFmtId="0" fontId="1" fillId="0" borderId="1" xfId="0" applyFont="1" applyBorder="1" applyAlignment="1">
      <alignment horizontal="center" wrapText="1"/>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2" borderId="2" xfId="0" applyFont="1" applyFill="1" applyBorder="1" applyAlignment="1">
      <alignment horizontal="right"/>
    </xf>
    <xf numFmtId="0" fontId="1" fillId="12" borderId="3" xfId="0" applyFont="1" applyFill="1" applyBorder="1" applyAlignment="1">
      <alignment horizontal="right"/>
    </xf>
    <xf numFmtId="0" fontId="0" fillId="0" borderId="6"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1" xfId="0" applyBorder="1" applyAlignment="1">
      <alignment horizontal="left" wrapText="1"/>
    </xf>
    <xf numFmtId="0" fontId="0" fillId="0" borderId="6"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35" xfId="0"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ADC19F"/>
      <color rgb="FFFFCC99"/>
      <color rgb="FFFFB3B3"/>
      <color rgb="FFFF8181"/>
      <color rgb="FFFF1919"/>
      <color rgb="FFFF4343"/>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valsts sektora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952114624415404"/>
          <c:y val="0.13464750171115678"/>
          <c:w val="0.80470425490007469"/>
          <c:h val="0.60471255261470136"/>
        </c:manualLayout>
      </c:layout>
      <c:barChart>
        <c:barDir val="col"/>
        <c:grouping val="clustered"/>
        <c:varyColors val="0"/>
        <c:ser>
          <c:idx val="0"/>
          <c:order val="0"/>
          <c:tx>
            <c:strRef>
              <c:f>Diagramma_pa_gadiem!$B$26</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Diagramma_pa_gadiem!$A$27:$A$31</c:f>
              <c:strCache>
                <c:ptCount val="5"/>
                <c:pt idx="0">
                  <c:v>2012.gads</c:v>
                </c:pt>
                <c:pt idx="1">
                  <c:v>2013.gads</c:v>
                </c:pt>
                <c:pt idx="2">
                  <c:v>2014.gads</c:v>
                </c:pt>
                <c:pt idx="3">
                  <c:v>2015.gads</c:v>
                </c:pt>
                <c:pt idx="4">
                  <c:v>2016.gads</c:v>
                </c:pt>
              </c:strCache>
            </c:strRef>
          </c:cat>
          <c:val>
            <c:numRef>
              <c:f>Diagramma_pa_gadiem!$B$27:$B$31</c:f>
              <c:numCache>
                <c:formatCode>General</c:formatCode>
                <c:ptCount val="5"/>
                <c:pt idx="0">
                  <c:v>1</c:v>
                </c:pt>
                <c:pt idx="1">
                  <c:v>2</c:v>
                </c:pt>
                <c:pt idx="2">
                  <c:v>4</c:v>
                </c:pt>
                <c:pt idx="3">
                  <c:v>11</c:v>
                </c:pt>
                <c:pt idx="4">
                  <c:v>8</c:v>
                </c:pt>
              </c:numCache>
            </c:numRef>
          </c:val>
          <c:extLst>
            <c:ext xmlns:c16="http://schemas.microsoft.com/office/drawing/2014/chart" uri="{C3380CC4-5D6E-409C-BE32-E72D297353CC}">
              <c16:uniqueId val="{00000000-8013-408E-A454-7F27AE0CC8C1}"/>
            </c:ext>
          </c:extLst>
        </c:ser>
        <c:ser>
          <c:idx val="1"/>
          <c:order val="1"/>
          <c:tx>
            <c:strRef>
              <c:f>Diagramma_pa_gadiem!$C$26</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Diagramma_pa_gadiem!$A$27:$A$31</c:f>
              <c:strCache>
                <c:ptCount val="5"/>
                <c:pt idx="0">
                  <c:v>2012.gads</c:v>
                </c:pt>
                <c:pt idx="1">
                  <c:v>2013.gads</c:v>
                </c:pt>
                <c:pt idx="2">
                  <c:v>2014.gads</c:v>
                </c:pt>
                <c:pt idx="3">
                  <c:v>2015.gads</c:v>
                </c:pt>
                <c:pt idx="4">
                  <c:v>2016.gads</c:v>
                </c:pt>
              </c:strCache>
            </c:strRef>
          </c:cat>
          <c:val>
            <c:numRef>
              <c:f>Diagramma_pa_gadiem!$C$27:$C$31</c:f>
              <c:numCache>
                <c:formatCode>General</c:formatCode>
                <c:ptCount val="5"/>
                <c:pt idx="0">
                  <c:v>2</c:v>
                </c:pt>
                <c:pt idx="1">
                  <c:v>18</c:v>
                </c:pt>
                <c:pt idx="2">
                  <c:v>13</c:v>
                </c:pt>
                <c:pt idx="3">
                  <c:v>27</c:v>
                </c:pt>
                <c:pt idx="4">
                  <c:v>19</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Diagramma_pa_gadiem!$D$26</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Diagramma_pa_gadiem!$A$27:$A$31</c:f>
              <c:strCache>
                <c:ptCount val="5"/>
                <c:pt idx="0">
                  <c:v>2012.gads</c:v>
                </c:pt>
                <c:pt idx="1">
                  <c:v>2013.gads</c:v>
                </c:pt>
                <c:pt idx="2">
                  <c:v>2014.gads</c:v>
                </c:pt>
                <c:pt idx="3">
                  <c:v>2015.gads</c:v>
                </c:pt>
                <c:pt idx="4">
                  <c:v>2016.gads</c:v>
                </c:pt>
              </c:strCache>
            </c:strRef>
          </c:cat>
          <c:val>
            <c:numRef>
              <c:f>Diagramma_pa_gadiem!$D$27:$D$31</c:f>
              <c:numCache>
                <c:formatCode>#,##0</c:formatCode>
                <c:ptCount val="5"/>
                <c:pt idx="0">
                  <c:v>1210000</c:v>
                </c:pt>
                <c:pt idx="1">
                  <c:v>2667933</c:v>
                </c:pt>
                <c:pt idx="2">
                  <c:v>6305295</c:v>
                </c:pt>
                <c:pt idx="3">
                  <c:v>90414446</c:v>
                </c:pt>
                <c:pt idx="4">
                  <c:v>10843914</c:v>
                </c:pt>
              </c:numCache>
            </c:numRef>
          </c:val>
          <c:smooth val="0"/>
          <c:extLst>
            <c:ext xmlns:c16="http://schemas.microsoft.com/office/drawing/2014/chart" uri="{C3380CC4-5D6E-409C-BE32-E72D297353CC}">
              <c16:uniqueId val="{00000002-8013-408E-A454-7F27AE0CC8C1}"/>
            </c:ext>
          </c:extLst>
        </c:ser>
        <c:ser>
          <c:idx val="3"/>
          <c:order val="3"/>
          <c:tx>
            <c:strRef>
              <c:f>Diagramma_pa_gadiem!$E$26</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Diagramma_pa_gadiem!$A$27:$A$31</c:f>
              <c:strCache>
                <c:ptCount val="5"/>
                <c:pt idx="0">
                  <c:v>2012.gads</c:v>
                </c:pt>
                <c:pt idx="1">
                  <c:v>2013.gads</c:v>
                </c:pt>
                <c:pt idx="2">
                  <c:v>2014.gads</c:v>
                </c:pt>
                <c:pt idx="3">
                  <c:v>2015.gads</c:v>
                </c:pt>
                <c:pt idx="4">
                  <c:v>2016.gads</c:v>
                </c:pt>
              </c:strCache>
            </c:strRef>
          </c:cat>
          <c:val>
            <c:numRef>
              <c:f>Diagramma_pa_gadiem!$E$27:$E$31</c:f>
              <c:numCache>
                <c:formatCode>#,##0</c:formatCode>
                <c:ptCount val="5"/>
                <c:pt idx="0">
                  <c:v>312514</c:v>
                </c:pt>
                <c:pt idx="1">
                  <c:v>2535151</c:v>
                </c:pt>
                <c:pt idx="2">
                  <c:v>1178053</c:v>
                </c:pt>
                <c:pt idx="3">
                  <c:v>94497858</c:v>
                </c:pt>
                <c:pt idx="4">
                  <c:v>4462459</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endParaRPr lang="lv-LV" sz="1200" b="1"/>
          </a:p>
        </c:rich>
      </c:tx>
      <c:layout>
        <c:manualLayout>
          <c:xMode val="edge"/>
          <c:yMode val="edge"/>
          <c:x val="0.14660585395575551"/>
          <c:y val="1.95565267260252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strRef>
              <c:f>Procedūru_dinamika!$A$83</c:f>
              <c:strCache>
                <c:ptCount val="1"/>
                <c:pt idx="0">
                  <c:v>2012.gads</c:v>
                </c:pt>
              </c:strCache>
            </c:strRef>
          </c:tx>
          <c:spPr>
            <a:solidFill>
              <a:schemeClr val="accent1"/>
            </a:solidFill>
            <a:ln>
              <a:noFill/>
            </a:ln>
            <a:effectLst/>
          </c:spPr>
          <c:invertIfNegative val="0"/>
          <c:cat>
            <c:multiLvlStrRef>
              <c:f>Procedūru_dinamika!$B$81:$G$82</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Procedūru_dinamika!$B$83:$G$83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51-45CA-87B6-7C6CFE72FCA7}"/>
            </c:ext>
          </c:extLst>
        </c:ser>
        <c:ser>
          <c:idx val="1"/>
          <c:order val="1"/>
          <c:tx>
            <c:strRef>
              <c:f>Procedūru_dinamika!$A$84</c:f>
              <c:strCache>
                <c:ptCount val="1"/>
                <c:pt idx="0">
                  <c:v>2013.gads</c:v>
                </c:pt>
              </c:strCache>
            </c:strRef>
          </c:tx>
          <c:spPr>
            <a:solidFill>
              <a:schemeClr val="accent2"/>
            </a:solidFill>
            <a:ln>
              <a:noFill/>
            </a:ln>
            <a:effectLst/>
          </c:spPr>
          <c:invertIfNegative val="0"/>
          <c:dLbls>
            <c:dLbl>
              <c:idx val="2"/>
              <c:layout>
                <c:manualLayout>
                  <c:x val="7.584376185058779E-2"/>
                  <c:y val="-2.3809523809523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51-45CA-87B6-7C6CFE72FCA7}"/>
                </c:ext>
              </c:extLst>
            </c:dLbl>
            <c:dLbl>
              <c:idx val="3"/>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951-45CA-87B6-7C6CFE72FCA7}"/>
                </c:ext>
              </c:extLst>
            </c:dLbl>
            <c:dLbl>
              <c:idx val="4"/>
              <c:layout>
                <c:manualLayout>
                  <c:x val="5.8820599643474629E-2"/>
                  <c:y val="-6.7460317460317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51-45CA-87B6-7C6CFE72FCA7}"/>
                </c:ext>
              </c:extLst>
            </c:dLbl>
            <c:dLbl>
              <c:idx val="5"/>
              <c:layout>
                <c:manualLayout>
                  <c:x val="6.8979775965504281E-2"/>
                  <c:y val="-1.38604444779331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51-45CA-87B6-7C6CFE72FC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Procedūru_dinamika!$B$81:$G$82</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Procedūru_dinamika!$B$84:$G$84</c:f>
              <c:numCache>
                <c:formatCode>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1-4951-45CA-87B6-7C6CFE72FCA7}"/>
            </c:ext>
          </c:extLst>
        </c:ser>
        <c:ser>
          <c:idx val="2"/>
          <c:order val="2"/>
          <c:tx>
            <c:strRef>
              <c:f>Procedūru_dinamika!$A$85</c:f>
              <c:strCache>
                <c:ptCount val="1"/>
                <c:pt idx="0">
                  <c:v>2014.gads</c:v>
                </c:pt>
              </c:strCache>
            </c:strRef>
          </c:tx>
          <c:spPr>
            <a:solidFill>
              <a:schemeClr val="accent3"/>
            </a:solidFill>
            <a:ln>
              <a:noFill/>
            </a:ln>
            <a:effectLst/>
          </c:spPr>
          <c:invertIfNegative val="0"/>
          <c:dLbls>
            <c:dLbl>
              <c:idx val="2"/>
              <c:layout>
                <c:manualLayout>
                  <c:x val="7.2810011376564301E-2"/>
                  <c:y val="2.38095238095238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1-45CA-87B6-7C6CFE72FCA7}"/>
                </c:ext>
              </c:extLst>
            </c:dLbl>
            <c:dLbl>
              <c:idx val="3"/>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1-45CA-87B6-7C6CFE72FCA7}"/>
                </c:ext>
              </c:extLst>
            </c:dLbl>
            <c:dLbl>
              <c:idx val="4"/>
              <c:layout>
                <c:manualLayout>
                  <c:x val="5.7126118620837898E-2"/>
                  <c:y val="-7.93650793650793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0138579093995474E-2"/>
                  <c:y val="-4.3650793650793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Procedūru_dinamika!$B$81:$G$82</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Procedūru_dinamika!$B$85:$G$85</c:f>
              <c:numCache>
                <c:formatCode>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2-4951-45CA-87B6-7C6CFE72FCA7}"/>
            </c:ext>
          </c:extLst>
        </c:ser>
        <c:ser>
          <c:idx val="3"/>
          <c:order val="3"/>
          <c:tx>
            <c:strRef>
              <c:f>Procedūru_dinamika!$A$86</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Procedūru_dinamika!$B$81:$G$82</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Procedūru_dinamika!$B$86:$G$86</c:f>
              <c:numCache>
                <c:formatCode>0.0%</c:formatCode>
                <c:ptCount val="6"/>
                <c:pt idx="0">
                  <c:v>0.7142857142857143</c:v>
                </c:pt>
                <c:pt idx="1">
                  <c:v>0.88411203269838545</c:v>
                </c:pt>
                <c:pt idx="2">
                  <c:v>0.14285714285714285</c:v>
                </c:pt>
                <c:pt idx="3">
                  <c:v>3.6823527742513872E-2</c:v>
                </c:pt>
                <c:pt idx="4">
                  <c:v>0.14285714285714285</c:v>
                </c:pt>
                <c:pt idx="5">
                  <c:v>7.9064439559100641E-2</c:v>
                </c:pt>
              </c:numCache>
            </c:numRef>
          </c:val>
          <c:extLst>
            <c:ext xmlns:c16="http://schemas.microsoft.com/office/drawing/2014/chart" uri="{C3380CC4-5D6E-409C-BE32-E72D297353CC}">
              <c16:uniqueId val="{00000003-4951-45CA-87B6-7C6CFE72FCA7}"/>
            </c:ext>
          </c:extLst>
        </c:ser>
        <c:ser>
          <c:idx val="4"/>
          <c:order val="4"/>
          <c:tx>
            <c:strRef>
              <c:f>Procedūru_dinamika!$A$87</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Procedūru_dinamika!$B$81:$G$82</c:f>
              <c:multiLvlStrCache>
                <c:ptCount val="6"/>
                <c:lvl>
                  <c:pt idx="0">
                    <c:v>skaits</c:v>
                  </c:pt>
                  <c:pt idx="1">
                    <c:v>Līgumcena (EUR bez PVN)</c:v>
                  </c:pt>
                  <c:pt idx="2">
                    <c:v>Skaits</c:v>
                  </c:pt>
                  <c:pt idx="3">
                    <c:v>Līgumcena (EUR bez PVN)</c:v>
                  </c:pt>
                  <c:pt idx="4">
                    <c:v>Skaits</c:v>
                  </c:pt>
                  <c:pt idx="5">
                    <c:v>Līgumcena (EUR bez PVN)</c:v>
                  </c:pt>
                </c:lvl>
                <c:lvl>
                  <c:pt idx="0">
                    <c:v>6.p.(6) 5)   </c:v>
                  </c:pt>
                  <c:pt idx="2">
                    <c:v>6.p.(6) 8)</c:v>
                  </c:pt>
                  <c:pt idx="4">
                    <c:v>6.p.(6) 11)     </c:v>
                  </c:pt>
                </c:lvl>
              </c:multiLvlStrCache>
            </c:multiLvlStrRef>
          </c:cat>
          <c:val>
            <c:numRef>
              <c:f>Procedūru_dinamika!$B$87:$G$87</c:f>
              <c:numCache>
                <c:formatCode>0.0%</c:formatCode>
                <c:ptCount val="6"/>
                <c:pt idx="0">
                  <c:v>0.5</c:v>
                </c:pt>
                <c:pt idx="1">
                  <c:v>0.80067335404914552</c:v>
                </c:pt>
                <c:pt idx="2">
                  <c:v>0.33333333333333331</c:v>
                </c:pt>
                <c:pt idx="3">
                  <c:v>0.16554967882317262</c:v>
                </c:pt>
                <c:pt idx="4">
                  <c:v>0.16666666666666666</c:v>
                </c:pt>
                <c:pt idx="5">
                  <c:v>3.3776967127681835E-2</c:v>
                </c:pt>
              </c:numCache>
            </c:numRef>
          </c:val>
          <c:extLst>
            <c:ext xmlns:c16="http://schemas.microsoft.com/office/drawing/2014/chart" uri="{C3380CC4-5D6E-409C-BE32-E72D297353CC}">
              <c16:uniqueId val="{00000000-138B-45A8-81DF-E38700EECAC4}"/>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valsts sektora 2016.gadā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Lbls>
            <c:dLbl>
              <c:idx val="0"/>
              <c:layout>
                <c:manualLayout>
                  <c:x val="0.13574271719972"/>
                  <c:y val="-2.030198567666925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3.4507733777372318E-2"/>
                  <c:y val="-0.147106967041074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0.12954778290508961"/>
                  <c:y val="1.34300094556030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0.17349831271091112"/>
                  <c:y val="-4.1774261254499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0.19352380952380951"/>
                  <c:y val="7.66550662853240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0.11733333333333336"/>
                  <c:y val="-6.03949007096492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6"/>
              <c:layout>
                <c:manualLayout>
                  <c:x val="5.4857142857142854E-2"/>
                  <c:y val="-5.11033775235493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B7-421B-912A-439CC6DFC298}"/>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'CPV_kodi_%_dinamika'!$A$34:$B$40</c:f>
              <c:multiLvlStrCache>
                <c:ptCount val="7"/>
                <c:lvl>
                  <c:pt idx="0">
                    <c:v>Antenas un reflektori</c:v>
                  </c:pt>
                  <c:pt idx="1">
                    <c:v>Dažādi ieroči</c:v>
                  </c:pt>
                  <c:pt idx="2">
                    <c:v>Šaujamieroču un munīcijas detaļas</c:v>
                  </c:pt>
                  <c:pt idx="3">
                    <c:v>Teleskopiskie tēmekļi</c:v>
                  </c:pt>
                  <c:pt idx="4">
                    <c:v>Dažādas programmatūras pakotnes un datoru sistēmas</c:v>
                  </c:pt>
                  <c:pt idx="5">
                    <c:v>Helikopteru remonta un tehniskās apkopes pakalpojumi.</c:v>
                  </c:pt>
                  <c:pt idx="6">
                    <c:v>Radiosakaru iekārtu tehniskās apkopes pakalpojumi</c:v>
                  </c:pt>
                </c:lvl>
                <c:lvl>
                  <c:pt idx="0">
                    <c:v>32352000-5</c:v>
                  </c:pt>
                  <c:pt idx="1">
                    <c:v>35310000-0</c:v>
                  </c:pt>
                  <c:pt idx="2">
                    <c:v>35340000-9</c:v>
                  </c:pt>
                  <c:pt idx="3">
                    <c:v>38633000-1</c:v>
                  </c:pt>
                  <c:pt idx="4">
                    <c:v>48900000-7</c:v>
                  </c:pt>
                  <c:pt idx="5">
                    <c:v>50212000-4</c:v>
                  </c:pt>
                  <c:pt idx="6">
                    <c:v>50333000-8</c:v>
                  </c:pt>
                </c:lvl>
              </c:multiLvlStrCache>
            </c:multiLvlStrRef>
          </c:cat>
          <c:val>
            <c:numRef>
              <c:f>'CPV_kodi_%_dinamika'!$G$34:$G$40</c:f>
              <c:numCache>
                <c:formatCode>0.0%</c:formatCode>
                <c:ptCount val="7"/>
                <c:pt idx="0">
                  <c:v>8.3000000000000004E-2</c:v>
                </c:pt>
                <c:pt idx="1">
                  <c:v>0.45</c:v>
                </c:pt>
                <c:pt idx="2">
                  <c:v>5.8999999999999997E-2</c:v>
                </c:pt>
                <c:pt idx="3">
                  <c:v>0.11</c:v>
                </c:pt>
                <c:pt idx="4">
                  <c:v>0.218</c:v>
                </c:pt>
                <c:pt idx="5">
                  <c:v>2.5999999999999999E-2</c:v>
                </c:pt>
                <c:pt idx="6">
                  <c:v>5.3999999999999999E-2</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2012.-2016.gadam</a:t>
            </a:r>
          </a:p>
        </c:rich>
      </c:tx>
      <c:layout>
        <c:manualLayout>
          <c:xMode val="edge"/>
          <c:yMode val="edge"/>
          <c:x val="0.10814508521630327"/>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'CPV_kodi_%_dinamika'!$A$44</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'CPV_kodi_%_dinamika'!$B$43:$F$43</c:f>
              <c:strCache>
                <c:ptCount val="5"/>
                <c:pt idx="0">
                  <c:v>2016.gads</c:v>
                </c:pt>
                <c:pt idx="1">
                  <c:v>2015.gads</c:v>
                </c:pt>
                <c:pt idx="2">
                  <c:v>2014.gads</c:v>
                </c:pt>
                <c:pt idx="3">
                  <c:v>2013.gads</c:v>
                </c:pt>
                <c:pt idx="4">
                  <c:v>2012.gads</c:v>
                </c:pt>
              </c:strCache>
            </c:strRef>
          </c:cat>
          <c:val>
            <c:numRef>
              <c:f>'CPV_kodi_%_dinamika'!$B$44:$F$44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7FA-4D72-8567-12E5FB12167F}"/>
            </c:ext>
          </c:extLst>
        </c:ser>
        <c:ser>
          <c:idx val="1"/>
          <c:order val="1"/>
          <c:tx>
            <c:strRef>
              <c:f>'CPV_kodi_%_dinamika'!$A$45</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'CPV_kodi_%_dinamika'!$B$43:$F$43</c:f>
              <c:strCache>
                <c:ptCount val="5"/>
                <c:pt idx="0">
                  <c:v>2016.gads</c:v>
                </c:pt>
                <c:pt idx="1">
                  <c:v>2015.gads</c:v>
                </c:pt>
                <c:pt idx="2">
                  <c:v>2014.gads</c:v>
                </c:pt>
                <c:pt idx="3">
                  <c:v>2013.gads</c:v>
                </c:pt>
                <c:pt idx="4">
                  <c:v>2012.gads</c:v>
                </c:pt>
              </c:strCache>
            </c:strRef>
          </c:cat>
          <c:val>
            <c:numRef>
              <c:f>'CPV_kodi_%_dinamika'!$B$45:$F$45</c:f>
              <c:numCache>
                <c:formatCode>General</c:formatCode>
                <c:ptCount val="5"/>
                <c:pt idx="0">
                  <c:v>6</c:v>
                </c:pt>
                <c:pt idx="1">
                  <c:v>7</c:v>
                </c:pt>
                <c:pt idx="2">
                  <c:v>2</c:v>
                </c:pt>
                <c:pt idx="3">
                  <c:v>1</c:v>
                </c:pt>
                <c:pt idx="4">
                  <c:v>0</c:v>
                </c:pt>
              </c:numCache>
            </c:numRef>
          </c:val>
          <c:extLst>
            <c:ext xmlns:c16="http://schemas.microsoft.com/office/drawing/2014/chart" uri="{C3380CC4-5D6E-409C-BE32-E72D297353CC}">
              <c16:uniqueId val="{00000001-77FA-4D72-8567-12E5FB12167F}"/>
            </c:ext>
          </c:extLst>
        </c:ser>
        <c:ser>
          <c:idx val="2"/>
          <c:order val="2"/>
          <c:tx>
            <c:strRef>
              <c:f>'CPV_kodi_%_dinamika'!$A$46</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'CPV_kodi_%_dinamika'!$B$43:$F$43</c:f>
              <c:strCache>
                <c:ptCount val="5"/>
                <c:pt idx="0">
                  <c:v>2016.gads</c:v>
                </c:pt>
                <c:pt idx="1">
                  <c:v>2015.gads</c:v>
                </c:pt>
                <c:pt idx="2">
                  <c:v>2014.gads</c:v>
                </c:pt>
                <c:pt idx="3">
                  <c:v>2013.gads</c:v>
                </c:pt>
                <c:pt idx="4">
                  <c:v>2012.gads</c:v>
                </c:pt>
              </c:strCache>
            </c:strRef>
          </c:cat>
          <c:val>
            <c:numRef>
              <c:f>'CPV_kodi_%_dinamika'!$B$46:$F$46</c:f>
              <c:numCache>
                <c:formatCode>General</c:formatCode>
                <c:ptCount val="5"/>
                <c:pt idx="0">
                  <c:v>2</c:v>
                </c:pt>
                <c:pt idx="1">
                  <c:v>4</c:v>
                </c:pt>
                <c:pt idx="2">
                  <c:v>2</c:v>
                </c:pt>
                <c:pt idx="3">
                  <c:v>1</c:v>
                </c:pt>
                <c:pt idx="4">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'Virs_zem_%_pa_gadiem'!$B$49:$B$50</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'Virs_zem_%_pa_gadiem'!$A$51:$A$55</c:f>
              <c:strCache>
                <c:ptCount val="5"/>
                <c:pt idx="0">
                  <c:v>2012.gads</c:v>
                </c:pt>
                <c:pt idx="1">
                  <c:v>2013.gads</c:v>
                </c:pt>
                <c:pt idx="2">
                  <c:v>2014.gads</c:v>
                </c:pt>
                <c:pt idx="3">
                  <c:v>2015.gads</c:v>
                </c:pt>
                <c:pt idx="4">
                  <c:v>2016.gads</c:v>
                </c:pt>
              </c:strCache>
            </c:strRef>
          </c:cat>
          <c:val>
            <c:numRef>
              <c:f>'Virs_zem_%_pa_gadiem'!$B$51:$B$55</c:f>
              <c:numCache>
                <c:formatCode>0.0%</c:formatCode>
                <c:ptCount val="5"/>
                <c:pt idx="0">
                  <c:v>0.79500000000000004</c:v>
                </c:pt>
                <c:pt idx="1">
                  <c:v>0.51300000000000001</c:v>
                </c:pt>
                <c:pt idx="2">
                  <c:v>0.84299999999999997</c:v>
                </c:pt>
                <c:pt idx="3">
                  <c:v>0.48899999999999999</c:v>
                </c:pt>
                <c:pt idx="4">
                  <c:v>0.70799999999999996</c:v>
                </c:pt>
              </c:numCache>
            </c:numRef>
          </c:val>
          <c:extLst>
            <c:ext xmlns:c16="http://schemas.microsoft.com/office/drawing/2014/chart" uri="{C3380CC4-5D6E-409C-BE32-E72D297353CC}">
              <c16:uniqueId val="{00000000-F4DE-42B7-B3EA-E7C8CDF9BA54}"/>
            </c:ext>
          </c:extLst>
        </c:ser>
        <c:ser>
          <c:idx val="1"/>
          <c:order val="1"/>
          <c:tx>
            <c:strRef>
              <c:f>'Virs_zem_%_pa_gadiem'!$C$49:$C$50</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'Virs_zem_%_pa_gadiem'!$A$51:$A$55</c:f>
              <c:strCache>
                <c:ptCount val="5"/>
                <c:pt idx="0">
                  <c:v>2012.gads</c:v>
                </c:pt>
                <c:pt idx="1">
                  <c:v>2013.gads</c:v>
                </c:pt>
                <c:pt idx="2">
                  <c:v>2014.gads</c:v>
                </c:pt>
                <c:pt idx="3">
                  <c:v>2015.gads</c:v>
                </c:pt>
                <c:pt idx="4">
                  <c:v>2016.gads</c:v>
                </c:pt>
              </c:strCache>
            </c:strRef>
          </c:cat>
          <c:val>
            <c:numRef>
              <c:f>'Virs_zem_%_pa_gadiem'!$C$51:$C$55</c:f>
              <c:numCache>
                <c:formatCode>0.0%</c:formatCode>
                <c:ptCount val="5"/>
                <c:pt idx="0">
                  <c:v>0.20499999999999999</c:v>
                </c:pt>
                <c:pt idx="1">
                  <c:v>0.48699999999999999</c:v>
                </c:pt>
                <c:pt idx="2">
                  <c:v>0.157</c:v>
                </c:pt>
                <c:pt idx="3">
                  <c:v>0.51100000000000001</c:v>
                </c:pt>
                <c:pt idx="4">
                  <c:v>0.29199999999999998</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'Virs_zem_%_pa_gadiem'!$D$49:$D$50</c:f>
              <c:strCache>
                <c:ptCount val="2"/>
                <c:pt idx="0">
                  <c:v>Vidējā līgumcena (EUR) bez PVN</c:v>
                </c:pt>
                <c:pt idx="1">
                  <c:v>virs ES līgumcenu sliekšņa</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'Virs_zem_%_pa_gadiem'!$A$51:$A$55</c:f>
              <c:strCache>
                <c:ptCount val="5"/>
                <c:pt idx="0">
                  <c:v>2012.gads</c:v>
                </c:pt>
                <c:pt idx="1">
                  <c:v>2013.gads</c:v>
                </c:pt>
                <c:pt idx="2">
                  <c:v>2014.gads</c:v>
                </c:pt>
                <c:pt idx="3">
                  <c:v>2015.gads</c:v>
                </c:pt>
                <c:pt idx="4">
                  <c:v>2016.gads</c:v>
                </c:pt>
              </c:strCache>
            </c:strRef>
          </c:cat>
          <c:val>
            <c:numRef>
              <c:f>'Virs_zem_%_pa_gadiem'!$D$51:$D$55</c:f>
              <c:numCache>
                <c:formatCode>#\ ##0.0</c:formatCode>
                <c:ptCount val="5"/>
                <c:pt idx="0">
                  <c:v>1.21</c:v>
                </c:pt>
                <c:pt idx="1">
                  <c:v>1.3339669999999999</c:v>
                </c:pt>
                <c:pt idx="2">
                  <c:v>1.5763240000000001</c:v>
                </c:pt>
                <c:pt idx="3">
                  <c:v>8.2194950000000002</c:v>
                </c:pt>
                <c:pt idx="4" formatCode="General">
                  <c:v>0.6</c:v>
                </c:pt>
              </c:numCache>
            </c:numRef>
          </c:val>
          <c:smooth val="0"/>
          <c:extLst>
            <c:ext xmlns:c16="http://schemas.microsoft.com/office/drawing/2014/chart" uri="{C3380CC4-5D6E-409C-BE32-E72D297353CC}">
              <c16:uniqueId val="{00000002-F4DE-42B7-B3EA-E7C8CDF9BA54}"/>
            </c:ext>
          </c:extLst>
        </c:ser>
        <c:ser>
          <c:idx val="3"/>
          <c:order val="3"/>
          <c:tx>
            <c:strRef>
              <c:f>'Virs_zem_%_pa_gadiem'!$E$49:$E$50</c:f>
              <c:strCache>
                <c:ptCount val="2"/>
                <c:pt idx="0">
                  <c:v>Vidējā līgumcena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'Virs_zem_%_pa_gadiem'!$A$51:$A$55</c:f>
              <c:strCache>
                <c:ptCount val="5"/>
                <c:pt idx="0">
                  <c:v>2012.gads</c:v>
                </c:pt>
                <c:pt idx="1">
                  <c:v>2013.gads</c:v>
                </c:pt>
                <c:pt idx="2">
                  <c:v>2014.gads</c:v>
                </c:pt>
                <c:pt idx="3">
                  <c:v>2015.gads</c:v>
                </c:pt>
                <c:pt idx="4">
                  <c:v>2016.gads</c:v>
                </c:pt>
              </c:strCache>
            </c:strRef>
          </c:cat>
          <c:val>
            <c:numRef>
              <c:f>'Virs_zem_%_pa_gadiem'!$E$51:$E$55</c:f>
              <c:numCache>
                <c:formatCode>#\ ##0.0</c:formatCode>
                <c:ptCount val="5"/>
                <c:pt idx="0">
                  <c:v>0.15625700000000001</c:v>
                </c:pt>
                <c:pt idx="1">
                  <c:v>0.14084199999999999</c:v>
                </c:pt>
                <c:pt idx="2">
                  <c:v>9.0619000000000005E-2</c:v>
                </c:pt>
                <c:pt idx="3">
                  <c:v>3.4999210000000001</c:v>
                </c:pt>
                <c:pt idx="4" formatCode="General">
                  <c:v>0.2</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'Virs_zem_%_pa_gadiem'!$B$42</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'Virs_zem_%_pa_gadiem'!$A$43:$A$47</c:f>
              <c:strCache>
                <c:ptCount val="5"/>
                <c:pt idx="0">
                  <c:v>2012.gads</c:v>
                </c:pt>
                <c:pt idx="1">
                  <c:v>2013.gads</c:v>
                </c:pt>
                <c:pt idx="2">
                  <c:v>2014.gads</c:v>
                </c:pt>
                <c:pt idx="3">
                  <c:v>2015.gads</c:v>
                </c:pt>
                <c:pt idx="4">
                  <c:v>2016.gads</c:v>
                </c:pt>
              </c:strCache>
            </c:strRef>
          </c:cat>
          <c:val>
            <c:numRef>
              <c:f>'Virs_zem_%_pa_gadiem'!$B$43:$B$47</c:f>
              <c:numCache>
                <c:formatCode>0.0%</c:formatCode>
                <c:ptCount val="5"/>
                <c:pt idx="0">
                  <c:v>0.33333333333333331</c:v>
                </c:pt>
                <c:pt idx="1">
                  <c:v>0.1</c:v>
                </c:pt>
                <c:pt idx="2">
                  <c:v>0.23529411764705882</c:v>
                </c:pt>
                <c:pt idx="3">
                  <c:v>0.28947368421052633</c:v>
                </c:pt>
                <c:pt idx="4">
                  <c:v>0.29629629629629628</c:v>
                </c:pt>
              </c:numCache>
            </c:numRef>
          </c:val>
          <c:extLst>
            <c:ext xmlns:c16="http://schemas.microsoft.com/office/drawing/2014/chart" uri="{C3380CC4-5D6E-409C-BE32-E72D297353CC}">
              <c16:uniqueId val="{00000000-119C-47F5-B0B6-2F11C73F9B60}"/>
            </c:ext>
          </c:extLst>
        </c:ser>
        <c:ser>
          <c:idx val="1"/>
          <c:order val="1"/>
          <c:tx>
            <c:strRef>
              <c:f>'Virs_zem_%_pa_gadiem'!$C$42</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'Virs_zem_%_pa_gadiem'!$A$43:$A$47</c:f>
              <c:strCache>
                <c:ptCount val="5"/>
                <c:pt idx="0">
                  <c:v>2012.gads</c:v>
                </c:pt>
                <c:pt idx="1">
                  <c:v>2013.gads</c:v>
                </c:pt>
                <c:pt idx="2">
                  <c:v>2014.gads</c:v>
                </c:pt>
                <c:pt idx="3">
                  <c:v>2015.gads</c:v>
                </c:pt>
                <c:pt idx="4">
                  <c:v>2016.gads</c:v>
                </c:pt>
              </c:strCache>
            </c:strRef>
          </c:cat>
          <c:val>
            <c:numRef>
              <c:f>'Virs_zem_%_pa_gadiem'!$C$43:$C$47</c:f>
              <c:numCache>
                <c:formatCode>0.0%</c:formatCode>
                <c:ptCount val="5"/>
                <c:pt idx="0">
                  <c:v>0.66666666666666663</c:v>
                </c:pt>
                <c:pt idx="1">
                  <c:v>0.9</c:v>
                </c:pt>
                <c:pt idx="2">
                  <c:v>0.76470588235294112</c:v>
                </c:pt>
                <c:pt idx="3">
                  <c:v>0.71052631578947367</c:v>
                </c:pt>
                <c:pt idx="4">
                  <c:v>0.70370370370370372</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'Virs_zem_%_pa_gadiem'!$F$42</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'Virs_zem_%_pa_gadiem'!$E$43:$E$47</c:f>
              <c:strCache>
                <c:ptCount val="5"/>
                <c:pt idx="0">
                  <c:v>2012.gads</c:v>
                </c:pt>
                <c:pt idx="1">
                  <c:v>2013.gads</c:v>
                </c:pt>
                <c:pt idx="2">
                  <c:v>2014.gads</c:v>
                </c:pt>
                <c:pt idx="3">
                  <c:v>2015.gads</c:v>
                </c:pt>
                <c:pt idx="4">
                  <c:v>2016.gads</c:v>
                </c:pt>
              </c:strCache>
            </c:strRef>
          </c:cat>
          <c:val>
            <c:numRef>
              <c:f>'Virs_zem_%_pa_gadiem'!$F$43:$F$47</c:f>
              <c:numCache>
                <c:formatCode>0.0%</c:formatCode>
                <c:ptCount val="5"/>
                <c:pt idx="0">
                  <c:v>0.79473817646340195</c:v>
                </c:pt>
                <c:pt idx="1">
                  <c:v>0.51275993237856621</c:v>
                </c:pt>
                <c:pt idx="2">
                  <c:v>0.84257674506116775</c:v>
                </c:pt>
                <c:pt idx="3">
                  <c:v>0.48895851733046386</c:v>
                </c:pt>
                <c:pt idx="4">
                  <c:v>0.70845745102383173</c:v>
                </c:pt>
              </c:numCache>
            </c:numRef>
          </c:val>
          <c:extLst>
            <c:ext xmlns:c16="http://schemas.microsoft.com/office/drawing/2014/chart" uri="{C3380CC4-5D6E-409C-BE32-E72D297353CC}">
              <c16:uniqueId val="{00000000-DAEF-4D4D-B860-FD497A17AC81}"/>
            </c:ext>
          </c:extLst>
        </c:ser>
        <c:ser>
          <c:idx val="1"/>
          <c:order val="1"/>
          <c:tx>
            <c:strRef>
              <c:f>'Virs_zem_%_pa_gadiem'!$G$42</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'Virs_zem_%_pa_gadiem'!$E$43:$E$47</c:f>
              <c:strCache>
                <c:ptCount val="5"/>
                <c:pt idx="0">
                  <c:v>2012.gads</c:v>
                </c:pt>
                <c:pt idx="1">
                  <c:v>2013.gads</c:v>
                </c:pt>
                <c:pt idx="2">
                  <c:v>2014.gads</c:v>
                </c:pt>
                <c:pt idx="3">
                  <c:v>2015.gads</c:v>
                </c:pt>
                <c:pt idx="4">
                  <c:v>2016.gads</c:v>
                </c:pt>
              </c:strCache>
            </c:strRef>
          </c:cat>
          <c:val>
            <c:numRef>
              <c:f>'Virs_zem_%_pa_gadiem'!$G$43:$G$47</c:f>
              <c:numCache>
                <c:formatCode>0.0%</c:formatCode>
                <c:ptCount val="5"/>
                <c:pt idx="0">
                  <c:v>0.20526182353659803</c:v>
                </c:pt>
                <c:pt idx="1">
                  <c:v>0.48724006762143374</c:v>
                </c:pt>
                <c:pt idx="2">
                  <c:v>0.15742325493883219</c:v>
                </c:pt>
                <c:pt idx="3">
                  <c:v>0.5110414826695362</c:v>
                </c:pt>
                <c:pt idx="4">
                  <c:v>0.29154254897616827</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'Dec_centr_%_pret_kopā'!$B$53:$B$54</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'Dec_centr_%_pret_kopā'!$A$55:$A$59</c:f>
              <c:strCache>
                <c:ptCount val="5"/>
                <c:pt idx="0">
                  <c:v>2012.gads</c:v>
                </c:pt>
                <c:pt idx="1">
                  <c:v>2013.gads</c:v>
                </c:pt>
                <c:pt idx="2">
                  <c:v>2014.gads</c:v>
                </c:pt>
                <c:pt idx="3">
                  <c:v>2015.gads</c:v>
                </c:pt>
                <c:pt idx="4">
                  <c:v>2016.gads</c:v>
                </c:pt>
              </c:strCache>
            </c:strRef>
          </c:cat>
          <c:val>
            <c:numRef>
              <c:f>'Dec_centr_%_pret_kopā'!$B$55:$B$59</c:f>
              <c:numCache>
                <c:formatCode>0.0%</c:formatCode>
                <c:ptCount val="5"/>
                <c:pt idx="0">
                  <c:v>1</c:v>
                </c:pt>
                <c:pt idx="1">
                  <c:v>0.4</c:v>
                </c:pt>
                <c:pt idx="2">
                  <c:v>0.58823529411764708</c:v>
                </c:pt>
                <c:pt idx="3">
                  <c:v>0.73684210526315785</c:v>
                </c:pt>
                <c:pt idx="4">
                  <c:v>0.59299999999999997</c:v>
                </c:pt>
              </c:numCache>
            </c:numRef>
          </c:val>
          <c:extLst>
            <c:ext xmlns:c16="http://schemas.microsoft.com/office/drawing/2014/chart" uri="{C3380CC4-5D6E-409C-BE32-E72D297353CC}">
              <c16:uniqueId val="{00000000-1379-463C-A6E9-F4DBDB39C133}"/>
            </c:ext>
          </c:extLst>
        </c:ser>
        <c:ser>
          <c:idx val="1"/>
          <c:order val="1"/>
          <c:tx>
            <c:strRef>
              <c:f>'Dec_centr_%_pret_kopā'!$C$53:$C$54</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'Dec_centr_%_pret_kopā'!$A$55:$A$59</c:f>
              <c:strCache>
                <c:ptCount val="5"/>
                <c:pt idx="0">
                  <c:v>2012.gads</c:v>
                </c:pt>
                <c:pt idx="1">
                  <c:v>2013.gads</c:v>
                </c:pt>
                <c:pt idx="2">
                  <c:v>2014.gads</c:v>
                </c:pt>
                <c:pt idx="3">
                  <c:v>2015.gads</c:v>
                </c:pt>
                <c:pt idx="4">
                  <c:v>2016.gads</c:v>
                </c:pt>
              </c:strCache>
            </c:strRef>
          </c:cat>
          <c:val>
            <c:numRef>
              <c:f>'Dec_centr_%_pret_kopā'!$C$55:$C$59</c:f>
              <c:numCache>
                <c:formatCode>0.0%</c:formatCode>
                <c:ptCount val="5"/>
                <c:pt idx="0">
                  <c:v>0</c:v>
                </c:pt>
                <c:pt idx="1">
                  <c:v>0.6</c:v>
                </c:pt>
                <c:pt idx="2">
                  <c:v>0.41176470588235292</c:v>
                </c:pt>
                <c:pt idx="3">
                  <c:v>0.26315789473684209</c:v>
                </c:pt>
                <c:pt idx="4">
                  <c:v>0.40699999999999997</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'Dec_centr_%_pret_kopā'!$D$53:$D$54</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'Dec_centr_%_pret_kopā'!$A$55:$A$59</c:f>
              <c:strCache>
                <c:ptCount val="5"/>
                <c:pt idx="0">
                  <c:v>2012.gads</c:v>
                </c:pt>
                <c:pt idx="1">
                  <c:v>2013.gads</c:v>
                </c:pt>
                <c:pt idx="2">
                  <c:v>2014.gads</c:v>
                </c:pt>
                <c:pt idx="3">
                  <c:v>2015.gads</c:v>
                </c:pt>
                <c:pt idx="4">
                  <c:v>2016.gads</c:v>
                </c:pt>
              </c:strCache>
            </c:strRef>
          </c:cat>
          <c:val>
            <c:numRef>
              <c:f>'Dec_centr_%_pret_kopā'!$D$55:$D$59</c:f>
              <c:numCache>
                <c:formatCode>#,##0</c:formatCode>
                <c:ptCount val="5"/>
                <c:pt idx="0">
                  <c:v>507505</c:v>
                </c:pt>
                <c:pt idx="1">
                  <c:v>346516</c:v>
                </c:pt>
                <c:pt idx="2">
                  <c:v>617270</c:v>
                </c:pt>
                <c:pt idx="3">
                  <c:v>5517533</c:v>
                </c:pt>
                <c:pt idx="4">
                  <c:v>737924</c:v>
                </c:pt>
              </c:numCache>
            </c:numRef>
          </c:val>
          <c:smooth val="0"/>
          <c:extLst>
            <c:ext xmlns:c16="http://schemas.microsoft.com/office/drawing/2014/chart" uri="{C3380CC4-5D6E-409C-BE32-E72D297353CC}">
              <c16:uniqueId val="{00000002-1379-463C-A6E9-F4DBDB39C133}"/>
            </c:ext>
          </c:extLst>
        </c:ser>
        <c:ser>
          <c:idx val="3"/>
          <c:order val="3"/>
          <c:tx>
            <c:strRef>
              <c:f>'Dec_centr_%_pret_kopā'!$E$53:$E$54</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'Dec_centr_%_pret_kopā'!$A$55:$A$59</c:f>
              <c:strCache>
                <c:ptCount val="5"/>
                <c:pt idx="0">
                  <c:v>2012.gads</c:v>
                </c:pt>
                <c:pt idx="1">
                  <c:v>2013.gads</c:v>
                </c:pt>
                <c:pt idx="2">
                  <c:v>2014.gads</c:v>
                </c:pt>
                <c:pt idx="3">
                  <c:v>2015.gads</c:v>
                </c:pt>
                <c:pt idx="4">
                  <c:v>2016.gads</c:v>
                </c:pt>
              </c:strCache>
            </c:strRef>
          </c:cat>
          <c:val>
            <c:numRef>
              <c:f>'Dec_centr_%_pret_kopā'!$E$55:$E$59</c:f>
              <c:numCache>
                <c:formatCode>#,##0</c:formatCode>
                <c:ptCount val="5"/>
                <c:pt idx="0">
                  <c:v>0</c:v>
                </c:pt>
                <c:pt idx="1">
                  <c:v>202580</c:v>
                </c:pt>
                <c:pt idx="2">
                  <c:v>187235</c:v>
                </c:pt>
                <c:pt idx="3">
                  <c:v>3042139</c:v>
                </c:pt>
                <c:pt idx="4">
                  <c:v>318144</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baseline="0"/>
              <a:t>Skaita dinamika pēc valstiskās piederības pa gadiem</a:t>
            </a:r>
            <a:endParaRPr lang="lv-LV" sz="12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7639493744114335"/>
          <c:y val="0.12861861227078158"/>
          <c:w val="0.82360506255885668"/>
          <c:h val="0.52668128732230612"/>
        </c:manualLayout>
      </c:layout>
      <c:barChart>
        <c:barDir val="col"/>
        <c:grouping val="clustered"/>
        <c:varyColors val="0"/>
        <c:ser>
          <c:idx val="0"/>
          <c:order val="0"/>
          <c:tx>
            <c:strRef>
              <c:f>Dinamika_valstu_dalījumā!$B$34</c:f>
              <c:strCache>
                <c:ptCount val="1"/>
                <c:pt idx="0">
                  <c:v>Latvija</c:v>
                </c:pt>
              </c:strCache>
            </c:strRef>
          </c:tx>
          <c:spPr>
            <a:solidFill>
              <a:schemeClr val="accent1"/>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Dinamika_valstu_dalījumā!$B$35:$B$39</c:f>
              <c:numCache>
                <c:formatCode>General</c:formatCode>
                <c:ptCount val="5"/>
                <c:pt idx="0">
                  <c:v>0</c:v>
                </c:pt>
                <c:pt idx="1">
                  <c:v>0</c:v>
                </c:pt>
                <c:pt idx="2">
                  <c:v>0</c:v>
                </c:pt>
                <c:pt idx="3">
                  <c:v>8</c:v>
                </c:pt>
                <c:pt idx="4">
                  <c:v>3</c:v>
                </c:pt>
              </c:numCache>
            </c:numRef>
          </c:val>
          <c:extLst>
            <c:ext xmlns:c16="http://schemas.microsoft.com/office/drawing/2014/chart" uri="{C3380CC4-5D6E-409C-BE32-E72D297353CC}">
              <c16:uniqueId val="{00000000-99C2-4884-A789-B9AB76E80188}"/>
            </c:ext>
          </c:extLst>
        </c:ser>
        <c:ser>
          <c:idx val="1"/>
          <c:order val="1"/>
          <c:tx>
            <c:strRef>
              <c:f>Dinamika_valstu_dalījumā!$C$34</c:f>
              <c:strCache>
                <c:ptCount val="1"/>
                <c:pt idx="0">
                  <c:v>Lietuva</c:v>
                </c:pt>
              </c:strCache>
            </c:strRef>
          </c:tx>
          <c:spPr>
            <a:solidFill>
              <a:schemeClr val="accent2"/>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Dinamika_valstu_dalījumā!$C$35:$C$39</c:f>
              <c:numCache>
                <c:formatCode>General</c:formatCode>
                <c:ptCount val="5"/>
                <c:pt idx="0">
                  <c:v>1</c:v>
                </c:pt>
                <c:pt idx="1">
                  <c:v>0</c:v>
                </c:pt>
                <c:pt idx="2">
                  <c:v>2</c:v>
                </c:pt>
                <c:pt idx="3">
                  <c:v>1</c:v>
                </c:pt>
                <c:pt idx="4">
                  <c:v>1</c:v>
                </c:pt>
              </c:numCache>
            </c:numRef>
          </c:val>
          <c:extLst>
            <c:ext xmlns:c16="http://schemas.microsoft.com/office/drawing/2014/chart" uri="{C3380CC4-5D6E-409C-BE32-E72D297353CC}">
              <c16:uniqueId val="{00000001-99C2-4884-A789-B9AB76E80188}"/>
            </c:ext>
          </c:extLst>
        </c:ser>
        <c:ser>
          <c:idx val="2"/>
          <c:order val="2"/>
          <c:tx>
            <c:strRef>
              <c:f>Dinamika_valstu_dalījumā!$D$34</c:f>
              <c:strCache>
                <c:ptCount val="1"/>
                <c:pt idx="0">
                  <c:v>Zviedrija</c:v>
                </c:pt>
              </c:strCache>
            </c:strRef>
          </c:tx>
          <c:spPr>
            <a:solidFill>
              <a:schemeClr val="accent3"/>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Dinamika_valstu_dalījumā!$D$35:$D$39</c:f>
              <c:numCache>
                <c:formatCode>General</c:formatCode>
                <c:ptCount val="5"/>
                <c:pt idx="0">
                  <c:v>0</c:v>
                </c:pt>
                <c:pt idx="1">
                  <c:v>1</c:v>
                </c:pt>
                <c:pt idx="2">
                  <c:v>1</c:v>
                </c:pt>
                <c:pt idx="3">
                  <c:v>2</c:v>
                </c:pt>
                <c:pt idx="4">
                  <c:v>1</c:v>
                </c:pt>
              </c:numCache>
            </c:numRef>
          </c:val>
          <c:extLst>
            <c:ext xmlns:c16="http://schemas.microsoft.com/office/drawing/2014/chart" uri="{C3380CC4-5D6E-409C-BE32-E72D297353CC}">
              <c16:uniqueId val="{00000002-99C2-4884-A789-B9AB76E80188}"/>
            </c:ext>
          </c:extLst>
        </c:ser>
        <c:ser>
          <c:idx val="3"/>
          <c:order val="3"/>
          <c:tx>
            <c:strRef>
              <c:f>Dinamika_valstu_dalījumā!$E$34</c:f>
              <c:strCache>
                <c:ptCount val="1"/>
                <c:pt idx="0">
                  <c:v>Francija</c:v>
                </c:pt>
              </c:strCache>
            </c:strRef>
          </c:tx>
          <c:spPr>
            <a:solidFill>
              <a:schemeClr val="accent4"/>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Dinamika_valstu_dalījumā!$E$35:$E$39</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3-99C2-4884-A789-B9AB76E80188}"/>
            </c:ext>
          </c:extLst>
        </c:ser>
        <c:ser>
          <c:idx val="4"/>
          <c:order val="4"/>
          <c:tx>
            <c:strRef>
              <c:f>Dinamika_valstu_dalījumā!$F$34</c:f>
              <c:strCache>
                <c:ptCount val="1"/>
                <c:pt idx="0">
                  <c:v>Beļģija</c:v>
                </c:pt>
              </c:strCache>
            </c:strRef>
          </c:tx>
          <c:spPr>
            <a:solidFill>
              <a:schemeClr val="accent5"/>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Dinamika_valstu_dalījumā!$F$35:$F$39</c:f>
              <c:numCache>
                <c:formatCode>General</c:formatCode>
                <c:ptCount val="5"/>
                <c:pt idx="0">
                  <c:v>0</c:v>
                </c:pt>
                <c:pt idx="1">
                  <c:v>0</c:v>
                </c:pt>
                <c:pt idx="2">
                  <c:v>1</c:v>
                </c:pt>
                <c:pt idx="3">
                  <c:v>0</c:v>
                </c:pt>
                <c:pt idx="4">
                  <c:v>0</c:v>
                </c:pt>
              </c:numCache>
            </c:numRef>
          </c:val>
          <c:extLst>
            <c:ext xmlns:c16="http://schemas.microsoft.com/office/drawing/2014/chart" uri="{C3380CC4-5D6E-409C-BE32-E72D297353CC}">
              <c16:uniqueId val="{00000004-99C2-4884-A789-B9AB76E80188}"/>
            </c:ext>
          </c:extLst>
        </c:ser>
        <c:ser>
          <c:idx val="5"/>
          <c:order val="5"/>
          <c:tx>
            <c:strRef>
              <c:f>Dinamika_valstu_dalījumā!$G$34</c:f>
              <c:strCache>
                <c:ptCount val="1"/>
                <c:pt idx="0">
                  <c:v>Lielbritānija</c:v>
                </c:pt>
              </c:strCache>
            </c:strRef>
          </c:tx>
          <c:spPr>
            <a:solidFill>
              <a:schemeClr val="accent6"/>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Dinamika_valstu_dalījumā!$G$35:$G$39</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5-99C2-4884-A789-B9AB76E80188}"/>
            </c:ext>
          </c:extLst>
        </c:ser>
        <c:ser>
          <c:idx val="6"/>
          <c:order val="6"/>
          <c:tx>
            <c:strRef>
              <c:f>Dinamika_valstu_dalījumā!$K$34</c:f>
              <c:strCache>
                <c:ptCount val="1"/>
                <c:pt idx="0">
                  <c:v>ASV</c:v>
                </c:pt>
              </c:strCache>
            </c:strRef>
          </c:tx>
          <c:spPr>
            <a:solidFill>
              <a:schemeClr val="accent1">
                <a:lumMod val="60000"/>
              </a:schemeClr>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Dinamika_valstu_dalījumā!$K$35:$K$39</c:f>
              <c:numCache>
                <c:formatCode>General</c:formatCode>
                <c:ptCount val="5"/>
                <c:pt idx="0">
                  <c:v>0</c:v>
                </c:pt>
                <c:pt idx="1">
                  <c:v>1</c:v>
                </c:pt>
                <c:pt idx="2">
                  <c:v>1</c:v>
                </c:pt>
                <c:pt idx="3">
                  <c:v>2</c:v>
                </c:pt>
                <c:pt idx="4">
                  <c:v>0</c:v>
                </c:pt>
              </c:numCache>
            </c:numRef>
          </c:val>
          <c:extLst>
            <c:ext xmlns:c16="http://schemas.microsoft.com/office/drawing/2014/chart" uri="{C3380CC4-5D6E-409C-BE32-E72D297353CC}">
              <c16:uniqueId val="{00000006-99C2-4884-A789-B9AB76E80188}"/>
            </c:ext>
          </c:extLst>
        </c:ser>
        <c:ser>
          <c:idx val="7"/>
          <c:order val="7"/>
          <c:tx>
            <c:strRef>
              <c:f>Dinamika_valstu_dalījumā!$L$34</c:f>
              <c:strCache>
                <c:ptCount val="1"/>
                <c:pt idx="0">
                  <c:v>Krievija</c:v>
                </c:pt>
              </c:strCache>
            </c:strRef>
          </c:tx>
          <c:spPr>
            <a:solidFill>
              <a:schemeClr val="accent2">
                <a:lumMod val="60000"/>
              </a:schemeClr>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Dinamika_valstu_dalījumā!$L$35:$L$39</c:f>
              <c:numCache>
                <c:formatCode>General</c:formatCode>
                <c:ptCount val="5"/>
                <c:pt idx="0">
                  <c:v>0</c:v>
                </c:pt>
                <c:pt idx="1">
                  <c:v>0</c:v>
                </c:pt>
                <c:pt idx="2">
                  <c:v>0</c:v>
                </c:pt>
                <c:pt idx="3">
                  <c:v>1</c:v>
                </c:pt>
                <c:pt idx="4">
                  <c:v>0</c:v>
                </c:pt>
              </c:numCache>
            </c:numRef>
          </c:val>
          <c:extLst>
            <c:ext xmlns:c16="http://schemas.microsoft.com/office/drawing/2014/chart" uri="{C3380CC4-5D6E-409C-BE32-E72D297353CC}">
              <c16:uniqueId val="{00000007-99C2-4884-A789-B9AB76E80188}"/>
            </c:ext>
          </c:extLst>
        </c:ser>
        <c:ser>
          <c:idx val="8"/>
          <c:order val="8"/>
          <c:tx>
            <c:strRef>
              <c:f>Dinamika_valstu_dalījumā!$M$34</c:f>
              <c:strCache>
                <c:ptCount val="1"/>
                <c:pt idx="0">
                  <c:v>Norvēģija</c:v>
                </c:pt>
              </c:strCache>
            </c:strRef>
          </c:tx>
          <c:spPr>
            <a:solidFill>
              <a:schemeClr val="accent3">
                <a:lumMod val="60000"/>
              </a:schemeClr>
            </a:solidFill>
            <a:ln>
              <a:noFill/>
            </a:ln>
            <a:effectLst/>
          </c:spPr>
          <c:invertIfNegative val="0"/>
          <c:dLbls>
            <c:delete val="1"/>
          </c:dLbls>
          <c:cat>
            <c:strRef>
              <c:f>Dinamika_valstu_dalījumā!$A$35:$A$39</c:f>
              <c:strCache>
                <c:ptCount val="5"/>
                <c:pt idx="0">
                  <c:v>2012.gads</c:v>
                </c:pt>
                <c:pt idx="1">
                  <c:v>2013.gads</c:v>
                </c:pt>
                <c:pt idx="2">
                  <c:v>2014.gads</c:v>
                </c:pt>
                <c:pt idx="3">
                  <c:v>2015.gads</c:v>
                </c:pt>
                <c:pt idx="4">
                  <c:v>2016.gads</c:v>
                </c:pt>
              </c:strCache>
            </c:strRef>
          </c:cat>
          <c:val>
            <c:numRef>
              <c:f>Dinamika_valstu_dalījumā!$M$35:$M$39</c:f>
              <c:numCache>
                <c:formatCode>General</c:formatCode>
                <c:ptCount val="5"/>
                <c:pt idx="0">
                  <c:v>0</c:v>
                </c:pt>
                <c:pt idx="1">
                  <c:v>0</c:v>
                </c:pt>
                <c:pt idx="2">
                  <c:v>0</c:v>
                </c:pt>
                <c:pt idx="3">
                  <c:v>1</c:v>
                </c:pt>
                <c:pt idx="4">
                  <c:v>1</c:v>
                </c:pt>
              </c:numCache>
            </c:numRef>
          </c:val>
          <c:extLst>
            <c:ext xmlns:c16="http://schemas.microsoft.com/office/drawing/2014/chart" uri="{C3380CC4-5D6E-409C-BE32-E72D297353CC}">
              <c16:uniqueId val="{00000008-99C2-4884-A789-B9AB76E80188}"/>
            </c:ext>
          </c:extLst>
        </c:ser>
        <c:dLbls>
          <c:showLegendKey val="0"/>
          <c:showVal val="1"/>
          <c:showCatName val="0"/>
          <c:showSerName val="0"/>
          <c:showPercent val="0"/>
          <c:showBubbleSize val="0"/>
        </c:dLbls>
        <c:gapWidth val="199"/>
        <c:axId val="484540232"/>
        <c:axId val="484555320"/>
      </c:barChart>
      <c:catAx>
        <c:axId val="484540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55320"/>
        <c:crosses val="autoZero"/>
        <c:auto val="1"/>
        <c:lblAlgn val="ctr"/>
        <c:lblOffset val="100"/>
        <c:noMultiLvlLbl val="0"/>
      </c:catAx>
      <c:valAx>
        <c:axId val="484555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45402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Dinamika_valstu_dalījumā!$B$41</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Dinamika_valstu_dalījumā!$A$42:$A$46</c:f>
              <c:strCache>
                <c:ptCount val="5"/>
                <c:pt idx="0">
                  <c:v>2012.gads</c:v>
                </c:pt>
                <c:pt idx="1">
                  <c:v>2013.gads</c:v>
                </c:pt>
                <c:pt idx="2">
                  <c:v>2014.gads</c:v>
                </c:pt>
                <c:pt idx="3">
                  <c:v>2015.gads</c:v>
                </c:pt>
                <c:pt idx="4">
                  <c:v>2016.gads</c:v>
                </c:pt>
              </c:strCache>
            </c:strRef>
          </c:cat>
          <c:val>
            <c:numRef>
              <c:f>Dinamika_valstu_dalījumā!$B$42:$B$46</c:f>
              <c:numCache>
                <c:formatCode>0.0%</c:formatCode>
                <c:ptCount val="5"/>
                <c:pt idx="0">
                  <c:v>0</c:v>
                </c:pt>
                <c:pt idx="1">
                  <c:v>0</c:v>
                </c:pt>
                <c:pt idx="2">
                  <c:v>0</c:v>
                </c:pt>
                <c:pt idx="3">
                  <c:v>0.47058823529411764</c:v>
                </c:pt>
                <c:pt idx="4">
                  <c:v>0.33333333333333331</c:v>
                </c:pt>
              </c:numCache>
            </c:numRef>
          </c:val>
          <c:extLst>
            <c:ext xmlns:c16="http://schemas.microsoft.com/office/drawing/2014/chart" uri="{C3380CC4-5D6E-409C-BE32-E72D297353CC}">
              <c16:uniqueId val="{00000000-4F11-4E4A-898E-993602C7C0A9}"/>
            </c:ext>
          </c:extLst>
        </c:ser>
        <c:ser>
          <c:idx val="1"/>
          <c:order val="1"/>
          <c:tx>
            <c:strRef>
              <c:f>Dinamika_valstu_dalījumā!$C$41</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Dinamika_valstu_dalījumā!$A$42:$A$46</c:f>
              <c:strCache>
                <c:ptCount val="5"/>
                <c:pt idx="0">
                  <c:v>2012.gads</c:v>
                </c:pt>
                <c:pt idx="1">
                  <c:v>2013.gads</c:v>
                </c:pt>
                <c:pt idx="2">
                  <c:v>2014.gads</c:v>
                </c:pt>
                <c:pt idx="3">
                  <c:v>2015.gads</c:v>
                </c:pt>
                <c:pt idx="4">
                  <c:v>2016.gads</c:v>
                </c:pt>
              </c:strCache>
            </c:strRef>
          </c:cat>
          <c:val>
            <c:numRef>
              <c:f>Dinamika_valstu_dalījumā!$C$42:$C$46</c:f>
              <c:numCache>
                <c:formatCode>0.0%</c:formatCode>
                <c:ptCount val="5"/>
                <c:pt idx="0">
                  <c:v>1</c:v>
                </c:pt>
                <c:pt idx="1">
                  <c:v>0.5</c:v>
                </c:pt>
                <c:pt idx="2">
                  <c:v>0.8</c:v>
                </c:pt>
                <c:pt idx="3">
                  <c:v>0.29411764705882354</c:v>
                </c:pt>
                <c:pt idx="4">
                  <c:v>0.55555555555555558</c:v>
                </c:pt>
              </c:numCache>
            </c:numRef>
          </c:val>
          <c:extLst>
            <c:ext xmlns:c16="http://schemas.microsoft.com/office/drawing/2014/chart" uri="{C3380CC4-5D6E-409C-BE32-E72D297353CC}">
              <c16:uniqueId val="{00000001-4F11-4E4A-898E-993602C7C0A9}"/>
            </c:ext>
          </c:extLst>
        </c:ser>
        <c:ser>
          <c:idx val="2"/>
          <c:order val="2"/>
          <c:tx>
            <c:strRef>
              <c:f>Dinamika_valstu_dalījumā!$D$41</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Dinamika_valstu_dalījumā!$A$42:$A$46</c:f>
              <c:strCache>
                <c:ptCount val="5"/>
                <c:pt idx="0">
                  <c:v>2012.gads</c:v>
                </c:pt>
                <c:pt idx="1">
                  <c:v>2013.gads</c:v>
                </c:pt>
                <c:pt idx="2">
                  <c:v>2014.gads</c:v>
                </c:pt>
                <c:pt idx="3">
                  <c:v>2015.gads</c:v>
                </c:pt>
                <c:pt idx="4">
                  <c:v>2016.gads</c:v>
                </c:pt>
              </c:strCache>
            </c:strRef>
          </c:cat>
          <c:val>
            <c:numRef>
              <c:f>Dinamika_valstu_dalījumā!$D$42:$D$46</c:f>
              <c:numCache>
                <c:formatCode>0.0%</c:formatCode>
                <c:ptCount val="5"/>
                <c:pt idx="0">
                  <c:v>0</c:v>
                </c:pt>
                <c:pt idx="1">
                  <c:v>0.5</c:v>
                </c:pt>
                <c:pt idx="2">
                  <c:v>0.2</c:v>
                </c:pt>
                <c:pt idx="3">
                  <c:v>0.23529411764705882</c:v>
                </c:pt>
                <c:pt idx="4">
                  <c:v>0.1111111111111111</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(2012.-2016.gads)</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Dinamika_valstu_dalījumā!$A$49</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Dinamika_valstu_dalījumā!$B$48:$L$48</c:f>
              <c:strCache>
                <c:ptCount val="7"/>
                <c:pt idx="0">
                  <c:v>Latvija</c:v>
                </c:pt>
                <c:pt idx="1">
                  <c:v>Lietuva</c:v>
                </c:pt>
                <c:pt idx="2">
                  <c:v>Zviedrija</c:v>
                </c:pt>
                <c:pt idx="3">
                  <c:v>Vācija</c:v>
                </c:pt>
                <c:pt idx="4">
                  <c:v>Austrija</c:v>
                </c:pt>
                <c:pt idx="5">
                  <c:v>Somija</c:v>
                </c:pt>
                <c:pt idx="6">
                  <c:v>Norvēģija</c:v>
                </c:pt>
              </c:strCache>
            </c:strRef>
          </c:cat>
          <c:val>
            <c:numRef>
              <c:f>Dinamika_valstu_dalījumā!$B$49:$L$49</c:f>
              <c:numCache>
                <c:formatCode>General</c:formatCode>
                <c:ptCount val="11"/>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9F2-4831-9512-6A09465BC0AE}"/>
            </c:ext>
          </c:extLst>
        </c:ser>
        <c:ser>
          <c:idx val="1"/>
          <c:order val="1"/>
          <c:tx>
            <c:strRef>
              <c:f>Dinamika_valstu_dalījumā!$A$50</c:f>
              <c:strCache>
                <c:ptCount val="1"/>
                <c:pt idx="0">
                  <c:v>Piegāde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Dinamika_valstu_dalījumā!$B$48:$L$48</c:f>
              <c:strCache>
                <c:ptCount val="7"/>
                <c:pt idx="0">
                  <c:v>Latvija</c:v>
                </c:pt>
                <c:pt idx="1">
                  <c:v>Lietuva</c:v>
                </c:pt>
                <c:pt idx="2">
                  <c:v>Zviedrija</c:v>
                </c:pt>
                <c:pt idx="3">
                  <c:v>Vācija</c:v>
                </c:pt>
                <c:pt idx="4">
                  <c:v>Austrija</c:v>
                </c:pt>
                <c:pt idx="5">
                  <c:v>Somija</c:v>
                </c:pt>
                <c:pt idx="6">
                  <c:v>Norvēģija</c:v>
                </c:pt>
              </c:strCache>
            </c:strRef>
          </c:cat>
          <c:val>
            <c:numRef>
              <c:f>Dinamika_valstu_dalījumā!$B$50:$L$50</c:f>
              <c:numCache>
                <c:formatCode>General</c:formatCode>
                <c:ptCount val="11"/>
                <c:pt idx="0">
                  <c:v>2</c:v>
                </c:pt>
                <c:pt idx="1">
                  <c:v>0</c:v>
                </c:pt>
                <c:pt idx="2">
                  <c:v>1</c:v>
                </c:pt>
                <c:pt idx="3">
                  <c:v>1</c:v>
                </c:pt>
                <c:pt idx="4">
                  <c:v>1</c:v>
                </c:pt>
                <c:pt idx="5">
                  <c:v>1</c:v>
                </c:pt>
                <c:pt idx="6">
                  <c:v>1</c:v>
                </c:pt>
              </c:numCache>
            </c:numRef>
          </c:val>
          <c:extLst>
            <c:ext xmlns:c16="http://schemas.microsoft.com/office/drawing/2014/chart" uri="{C3380CC4-5D6E-409C-BE32-E72D297353CC}">
              <c16:uniqueId val="{00000001-79F2-4831-9512-6A09465BC0AE}"/>
            </c:ext>
          </c:extLst>
        </c:ser>
        <c:ser>
          <c:idx val="2"/>
          <c:order val="2"/>
          <c:tx>
            <c:strRef>
              <c:f>Dinamika_valstu_dalījumā!$A$51</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Dinamika_valstu_dalījumā!$B$48:$L$48</c:f>
              <c:strCache>
                <c:ptCount val="7"/>
                <c:pt idx="0">
                  <c:v>Latvija</c:v>
                </c:pt>
                <c:pt idx="1">
                  <c:v>Lietuva</c:v>
                </c:pt>
                <c:pt idx="2">
                  <c:v>Zviedrija</c:v>
                </c:pt>
                <c:pt idx="3">
                  <c:v>Vācija</c:v>
                </c:pt>
                <c:pt idx="4">
                  <c:v>Austrija</c:v>
                </c:pt>
                <c:pt idx="5">
                  <c:v>Somija</c:v>
                </c:pt>
                <c:pt idx="6">
                  <c:v>Norvēģija</c:v>
                </c:pt>
              </c:strCache>
            </c:strRef>
          </c:cat>
          <c:val>
            <c:numRef>
              <c:f>Dinamika_valstu_dalījumā!$B$51:$L$51</c:f>
              <c:numCache>
                <c:formatCode>General</c:formatCode>
                <c:ptCount val="11"/>
                <c:pt idx="0">
                  <c:v>1</c:v>
                </c:pt>
                <c:pt idx="1">
                  <c:v>1</c:v>
                </c:pt>
                <c:pt idx="2">
                  <c:v>0</c:v>
                </c:pt>
                <c:pt idx="3">
                  <c:v>0</c:v>
                </c:pt>
                <c:pt idx="4">
                  <c:v>0</c:v>
                </c:pt>
                <c:pt idx="5">
                  <c:v>0</c:v>
                </c:pt>
                <c:pt idx="6">
                  <c:v>0</c:v>
                </c:pt>
              </c:numCache>
            </c:numRef>
          </c:val>
          <c:extLst>
            <c:ext xmlns:c16="http://schemas.microsoft.com/office/drawing/2014/chart" uri="{C3380CC4-5D6E-409C-BE32-E72D297353CC}">
              <c16:uniqueId val="{00000002-79F2-4831-9512-6A09465BC0AE}"/>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valsts sektora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Procedūru_dinamika!$I$22</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Procedūru_dinamika!$J$22:$M$22</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Procedūru_dinamika!$I$23</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Procedūru_dinamika!$J$23:$M$23</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Procedūru_dinamika!$I$24</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Procedūru_dinamika!$J$24:$M$24</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Procedūru_dinamika!$I$25</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Procedūru_dinamika!$J$25:$M$25</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ser>
          <c:idx val="4"/>
          <c:order val="4"/>
          <c:tx>
            <c:strRef>
              <c:f>Procedūru_dinamika!$I$26</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Procedūru_dinamika!$J$20:$M$21</c:f>
              <c:multiLvlStrCache>
                <c:ptCount val="4"/>
                <c:lvl>
                  <c:pt idx="0">
                    <c:v>Skaits</c:v>
                  </c:pt>
                  <c:pt idx="1">
                    <c:v>Līgumcena (EUR bez PVN)</c:v>
                  </c:pt>
                  <c:pt idx="2">
                    <c:v>Skaits</c:v>
                  </c:pt>
                  <c:pt idx="3">
                    <c:v>Līgumcena (EUR bez PVN)</c:v>
                  </c:pt>
                </c:lvl>
                <c:lvl>
                  <c:pt idx="0">
                    <c:v>Sarunu procedūru īpatsvars (%), nepublicējot paziņojumu par līgumu</c:v>
                  </c:pt>
                  <c:pt idx="2">
                    <c:v>Sarunu procedūru īpatsvars (%), publicējot paziņojumu par līgumu</c:v>
                  </c:pt>
                </c:lvl>
              </c:multiLvlStrCache>
            </c:multiLvlStrRef>
          </c:cat>
          <c:val>
            <c:numRef>
              <c:f>Procedūru_dinamika!$J$26:$M$26</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0-34E2-4328-9270-FDE84E0544CB}"/>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542925</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152400</xdr:rowOff>
    </xdr:from>
    <xdr:to>
      <xdr:col>11</xdr:col>
      <xdr:colOff>361949</xdr:colOff>
      <xdr:row>32</xdr:row>
      <xdr:rowOff>19050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32</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161924</xdr:rowOff>
    </xdr:from>
    <xdr:to>
      <xdr:col>8</xdr:col>
      <xdr:colOff>4763</xdr:colOff>
      <xdr:row>32</xdr:row>
      <xdr:rowOff>152399</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1</xdr:row>
      <xdr:rowOff>152401</xdr:rowOff>
    </xdr:from>
    <xdr:to>
      <xdr:col>13</xdr:col>
      <xdr:colOff>561975</xdr:colOff>
      <xdr:row>32</xdr:row>
      <xdr:rowOff>28575</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52</xdr:row>
      <xdr:rowOff>85724</xdr:rowOff>
    </xdr:from>
    <xdr:to>
      <xdr:col>11</xdr:col>
      <xdr:colOff>476250</xdr:colOff>
      <xdr:row>65</xdr:row>
      <xdr:rowOff>142875</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0</xdr:row>
      <xdr:rowOff>104776</xdr:rowOff>
    </xdr:from>
    <xdr:to>
      <xdr:col>12</xdr:col>
      <xdr:colOff>552450</xdr:colOff>
      <xdr:row>18</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26</xdr:row>
      <xdr:rowOff>28574</xdr:rowOff>
    </xdr:from>
    <xdr:to>
      <xdr:col>12</xdr:col>
      <xdr:colOff>571500</xdr:colOff>
      <xdr:row>58</xdr:row>
      <xdr:rowOff>95249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1</xdr:row>
      <xdr:rowOff>19050</xdr:rowOff>
    </xdr:from>
    <xdr:to>
      <xdr:col>13</xdr:col>
      <xdr:colOff>476250</xdr:colOff>
      <xdr:row>32</xdr:row>
      <xdr:rowOff>9525</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561975</xdr:colOff>
      <xdr:row>46</xdr:row>
      <xdr:rowOff>114299</xdr:rowOff>
    </xdr:from>
    <xdr:to>
      <xdr:col>13</xdr:col>
      <xdr:colOff>190500</xdr:colOff>
      <xdr:row>61</xdr:row>
      <xdr:rowOff>180975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T24" sqref="T24"/>
    </sheetView>
  </sheetViews>
  <sheetFormatPr defaultRowHeight="15" x14ac:dyDescent="0.25"/>
  <cols>
    <col min="2" max="2" width="10.85546875" customWidth="1"/>
    <col min="3" max="3" width="10.28515625" customWidth="1"/>
    <col min="4" max="4" width="7.28515625" customWidth="1"/>
    <col min="5" max="5" width="10.85546875" customWidth="1"/>
    <col min="6" max="6" width="9.85546875" bestFit="1" customWidth="1"/>
    <col min="7" max="7" width="16.42578125" customWidth="1"/>
  </cols>
  <sheetData>
    <row r="1" spans="1:10" x14ac:dyDescent="0.25">
      <c r="A1" s="1" t="s">
        <v>89</v>
      </c>
    </row>
    <row r="2" spans="1:10" x14ac:dyDescent="0.25">
      <c r="A2" s="1"/>
    </row>
    <row r="3" spans="1:10" x14ac:dyDescent="0.25">
      <c r="A3" s="140"/>
      <c r="B3" s="137" t="s">
        <v>0</v>
      </c>
      <c r="C3" s="138"/>
      <c r="D3" s="139"/>
      <c r="E3" s="137" t="s">
        <v>41</v>
      </c>
      <c r="F3" s="138"/>
      <c r="G3" s="139"/>
    </row>
    <row r="4" spans="1:10" ht="45.75" thickBot="1" x14ac:dyDescent="0.3">
      <c r="A4" s="141"/>
      <c r="B4" s="12" t="s">
        <v>1</v>
      </c>
      <c r="C4" s="12" t="s">
        <v>2</v>
      </c>
      <c r="D4" s="13" t="s">
        <v>3</v>
      </c>
      <c r="E4" s="12" t="s">
        <v>1</v>
      </c>
      <c r="F4" s="12" t="s">
        <v>2</v>
      </c>
      <c r="G4" s="13" t="s">
        <v>3</v>
      </c>
    </row>
    <row r="5" spans="1:10" ht="15.75" thickTop="1" x14ac:dyDescent="0.25">
      <c r="A5" s="6" t="s">
        <v>4</v>
      </c>
      <c r="B5" s="7">
        <v>1</v>
      </c>
      <c r="C5" s="7">
        <v>2</v>
      </c>
      <c r="D5" s="8">
        <f>SUM(B5:C5)</f>
        <v>3</v>
      </c>
      <c r="E5" s="9">
        <v>1210000</v>
      </c>
      <c r="F5" s="9">
        <v>312514</v>
      </c>
      <c r="G5" s="10">
        <f>E5+F5</f>
        <v>1522514</v>
      </c>
    </row>
    <row r="6" spans="1:10" x14ac:dyDescent="0.25">
      <c r="A6" s="2" t="s">
        <v>6</v>
      </c>
      <c r="B6" s="3">
        <v>2</v>
      </c>
      <c r="C6" s="3">
        <v>18</v>
      </c>
      <c r="D6" s="3">
        <f>B6+C6</f>
        <v>20</v>
      </c>
      <c r="E6" s="4">
        <v>2667933</v>
      </c>
      <c r="F6" s="4">
        <v>2535151</v>
      </c>
      <c r="G6" s="4">
        <f>E6+F6</f>
        <v>5203084</v>
      </c>
      <c r="J6" s="14"/>
    </row>
    <row r="7" spans="1:10" x14ac:dyDescent="0.25">
      <c r="A7" s="2" t="s">
        <v>7</v>
      </c>
      <c r="B7" s="3">
        <v>4</v>
      </c>
      <c r="C7" s="3">
        <v>13</v>
      </c>
      <c r="D7" s="3">
        <f>B7+C7</f>
        <v>17</v>
      </c>
      <c r="E7" s="4">
        <v>6305295</v>
      </c>
      <c r="F7" s="4">
        <v>1178053</v>
      </c>
      <c r="G7" s="4">
        <f>E7+F7</f>
        <v>7483348</v>
      </c>
    </row>
    <row r="8" spans="1:10" x14ac:dyDescent="0.25">
      <c r="A8" s="2" t="s">
        <v>8</v>
      </c>
      <c r="B8" s="2">
        <v>11</v>
      </c>
      <c r="C8" s="2">
        <v>27</v>
      </c>
      <c r="D8" s="2">
        <f>B8+C8</f>
        <v>38</v>
      </c>
      <c r="E8" s="5">
        <v>90414446</v>
      </c>
      <c r="F8" s="5">
        <v>94497858</v>
      </c>
      <c r="G8" s="5">
        <f>E8+F8</f>
        <v>184912304</v>
      </c>
    </row>
    <row r="9" spans="1:10" x14ac:dyDescent="0.25">
      <c r="A9" s="82" t="s">
        <v>100</v>
      </c>
      <c r="B9" s="2">
        <v>8</v>
      </c>
      <c r="C9" s="5">
        <v>19</v>
      </c>
      <c r="D9" s="5">
        <f>SUM(B9:C9)</f>
        <v>27</v>
      </c>
      <c r="E9" s="5">
        <v>10843914</v>
      </c>
      <c r="F9" s="5">
        <v>4462459</v>
      </c>
      <c r="G9" s="5">
        <f>E9+F9</f>
        <v>15306373</v>
      </c>
    </row>
  </sheetData>
  <mergeCells count="3">
    <mergeCell ref="B3:D3"/>
    <mergeCell ref="E3:G3"/>
    <mergeCell ref="A3:A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N87"/>
  <sheetViews>
    <sheetView topLeftCell="A52" workbookViewId="0">
      <selection activeCell="R77" sqref="R77"/>
    </sheetView>
  </sheetViews>
  <sheetFormatPr defaultRowHeight="15" x14ac:dyDescent="0.25"/>
  <cols>
    <col min="2" max="2" width="10.5703125" customWidth="1"/>
    <col min="3" max="5" width="10.28515625" bestFit="1" customWidth="1"/>
    <col min="6" max="6" width="10.7109375" customWidth="1"/>
    <col min="7" max="7" width="10.28515625" customWidth="1"/>
    <col min="8" max="8" width="10.42578125" customWidth="1"/>
    <col min="10" max="10" width="10.5703125" customWidth="1"/>
    <col min="11" max="11" width="10" customWidth="1"/>
    <col min="12" max="12" width="8.140625" customWidth="1"/>
    <col min="13" max="13" width="10.85546875" customWidth="1"/>
  </cols>
  <sheetData>
    <row r="20" spans="1:14" ht="84.75" customHeight="1" x14ac:dyDescent="0.25">
      <c r="A20" s="140"/>
      <c r="B20" s="171" t="s">
        <v>96</v>
      </c>
      <c r="C20" s="171"/>
      <c r="D20" s="145" t="s">
        <v>97</v>
      </c>
      <c r="E20" s="145"/>
      <c r="F20" s="171" t="s">
        <v>98</v>
      </c>
      <c r="G20" s="171"/>
      <c r="I20" s="2"/>
      <c r="J20" s="195" t="s">
        <v>92</v>
      </c>
      <c r="K20" s="196"/>
      <c r="L20" s="195" t="s">
        <v>93</v>
      </c>
      <c r="M20" s="196"/>
    </row>
    <row r="21" spans="1:14" ht="45.75" thickBot="1" x14ac:dyDescent="0.3">
      <c r="A21" s="141"/>
      <c r="B21" s="97" t="s">
        <v>69</v>
      </c>
      <c r="C21" s="112" t="s">
        <v>21</v>
      </c>
      <c r="D21" s="97" t="s">
        <v>69</v>
      </c>
      <c r="E21" s="112" t="s">
        <v>21</v>
      </c>
      <c r="F21" s="98" t="s">
        <v>69</v>
      </c>
      <c r="G21" s="112" t="s">
        <v>21</v>
      </c>
      <c r="I21" s="11"/>
      <c r="J21" s="98" t="s">
        <v>69</v>
      </c>
      <c r="K21" s="112" t="s">
        <v>21</v>
      </c>
      <c r="L21" s="97" t="s">
        <v>69</v>
      </c>
      <c r="M21" s="112" t="s">
        <v>21</v>
      </c>
    </row>
    <row r="22" spans="1:14" ht="15.75" thickTop="1" x14ac:dyDescent="0.25">
      <c r="A22" s="6" t="s">
        <v>4</v>
      </c>
      <c r="B22" s="6">
        <v>1</v>
      </c>
      <c r="C22" s="18">
        <v>1210000</v>
      </c>
      <c r="D22" s="6">
        <v>0</v>
      </c>
      <c r="E22" s="18">
        <v>0</v>
      </c>
      <c r="F22" s="52">
        <f t="shared" ref="F22:G26" si="0">D22/B22</f>
        <v>0</v>
      </c>
      <c r="G22" s="52">
        <f t="shared" si="0"/>
        <v>0</v>
      </c>
      <c r="I22" s="6" t="s">
        <v>4</v>
      </c>
      <c r="J22" s="52">
        <v>0</v>
      </c>
      <c r="K22" s="52">
        <v>0</v>
      </c>
      <c r="L22" s="52">
        <v>1</v>
      </c>
      <c r="M22" s="52">
        <v>1</v>
      </c>
    </row>
    <row r="23" spans="1:14" x14ac:dyDescent="0.25">
      <c r="A23" s="2" t="s">
        <v>6</v>
      </c>
      <c r="B23" s="2">
        <v>2</v>
      </c>
      <c r="C23" s="5">
        <v>2667933</v>
      </c>
      <c r="D23" s="2">
        <v>2</v>
      </c>
      <c r="E23" s="5">
        <v>2667933</v>
      </c>
      <c r="F23" s="51">
        <f t="shared" si="0"/>
        <v>1</v>
      </c>
      <c r="G23" s="51">
        <f t="shared" si="0"/>
        <v>1</v>
      </c>
      <c r="I23" s="2" t="s">
        <v>6</v>
      </c>
      <c r="J23" s="51">
        <v>1</v>
      </c>
      <c r="K23" s="51">
        <v>1</v>
      </c>
      <c r="L23" s="51">
        <v>0</v>
      </c>
      <c r="M23" s="51">
        <v>0</v>
      </c>
    </row>
    <row r="24" spans="1:14" x14ac:dyDescent="0.25">
      <c r="A24" s="2" t="s">
        <v>7</v>
      </c>
      <c r="B24" s="2">
        <v>4</v>
      </c>
      <c r="C24" s="5">
        <v>6305294</v>
      </c>
      <c r="D24" s="2">
        <v>3</v>
      </c>
      <c r="E24" s="5">
        <v>4226490</v>
      </c>
      <c r="F24" s="51">
        <f t="shared" si="0"/>
        <v>0.75</v>
      </c>
      <c r="G24" s="51">
        <f t="shared" si="0"/>
        <v>0.67030815692337264</v>
      </c>
      <c r="I24" s="2" t="s">
        <v>7</v>
      </c>
      <c r="J24" s="51">
        <v>0.75</v>
      </c>
      <c r="K24" s="51">
        <v>0.67</v>
      </c>
      <c r="L24" s="51">
        <v>0.25</v>
      </c>
      <c r="M24" s="51">
        <v>0.33</v>
      </c>
    </row>
    <row r="25" spans="1:14" x14ac:dyDescent="0.25">
      <c r="A25" s="2" t="s">
        <v>8</v>
      </c>
      <c r="B25" s="2">
        <v>11</v>
      </c>
      <c r="C25" s="5">
        <v>90414446</v>
      </c>
      <c r="D25" s="2">
        <v>7</v>
      </c>
      <c r="E25" s="5">
        <v>86407202</v>
      </c>
      <c r="F25" s="51">
        <f t="shared" si="0"/>
        <v>0.63636363636363635</v>
      </c>
      <c r="G25" s="51">
        <f t="shared" si="0"/>
        <v>0.95567916215512727</v>
      </c>
      <c r="I25" s="2" t="s">
        <v>8</v>
      </c>
      <c r="J25" s="51">
        <v>0.63600000000000001</v>
      </c>
      <c r="K25" s="51">
        <v>0.95599999999999996</v>
      </c>
      <c r="L25" s="51">
        <v>0.36399999999999999</v>
      </c>
      <c r="M25" s="51">
        <v>4.3999999999999997E-2</v>
      </c>
      <c r="N25" s="38"/>
    </row>
    <row r="26" spans="1:14" x14ac:dyDescent="0.25">
      <c r="A26" s="82" t="s">
        <v>100</v>
      </c>
      <c r="B26" s="2">
        <v>8</v>
      </c>
      <c r="C26" s="5">
        <v>10843914</v>
      </c>
      <c r="D26" s="2">
        <v>6</v>
      </c>
      <c r="E26" s="5">
        <v>9319249</v>
      </c>
      <c r="F26" s="51">
        <f t="shared" si="0"/>
        <v>0.75</v>
      </c>
      <c r="G26" s="51">
        <f t="shared" si="0"/>
        <v>0.85939901404603536</v>
      </c>
      <c r="I26" s="82" t="s">
        <v>100</v>
      </c>
      <c r="J26" s="51">
        <v>0.75</v>
      </c>
      <c r="K26" s="51">
        <v>0.85899999999999999</v>
      </c>
      <c r="L26" s="51">
        <v>0.25</v>
      </c>
      <c r="M26" s="51">
        <v>0.14099999999999999</v>
      </c>
    </row>
    <row r="27" spans="1:14" x14ac:dyDescent="0.25">
      <c r="A27" s="2"/>
      <c r="B27" s="2"/>
      <c r="C27" s="2"/>
      <c r="D27" s="2"/>
      <c r="E27" s="2"/>
      <c r="F27" s="2"/>
      <c r="G27" s="2"/>
    </row>
    <row r="61" spans="1:10" x14ac:dyDescent="0.25">
      <c r="A61" s="140"/>
      <c r="B61" s="176" t="s">
        <v>39</v>
      </c>
      <c r="C61" s="146" t="s">
        <v>99</v>
      </c>
      <c r="D61" s="146"/>
      <c r="E61" s="146"/>
      <c r="F61" s="146"/>
      <c r="G61" s="146"/>
      <c r="H61" s="146"/>
      <c r="I61" s="146"/>
      <c r="J61" s="146"/>
    </row>
    <row r="62" spans="1:10" x14ac:dyDescent="0.25">
      <c r="A62" s="164"/>
      <c r="B62" s="177"/>
      <c r="C62" s="192" t="s">
        <v>72</v>
      </c>
      <c r="D62" s="192"/>
      <c r="E62" s="192" t="s">
        <v>73</v>
      </c>
      <c r="F62" s="192"/>
      <c r="G62" s="193" t="s">
        <v>74</v>
      </c>
      <c r="H62" s="194"/>
      <c r="I62" s="197" t="s">
        <v>83</v>
      </c>
      <c r="J62" s="146"/>
    </row>
    <row r="63" spans="1:10" ht="45.75" thickBot="1" x14ac:dyDescent="0.3">
      <c r="A63" s="141"/>
      <c r="B63" s="178"/>
      <c r="C63" s="97" t="s">
        <v>69</v>
      </c>
      <c r="D63" s="112" t="s">
        <v>21</v>
      </c>
      <c r="E63" s="97" t="s">
        <v>69</v>
      </c>
      <c r="F63" s="112" t="s">
        <v>21</v>
      </c>
      <c r="G63" s="97" t="s">
        <v>69</v>
      </c>
      <c r="H63" s="112" t="s">
        <v>21</v>
      </c>
      <c r="I63" s="115" t="s">
        <v>69</v>
      </c>
      <c r="J63" s="112" t="s">
        <v>21</v>
      </c>
    </row>
    <row r="64" spans="1:10" ht="15.75" thickTop="1" x14ac:dyDescent="0.25">
      <c r="A64" s="174" t="s">
        <v>4</v>
      </c>
      <c r="B64" s="6" t="s">
        <v>67</v>
      </c>
      <c r="C64" s="18"/>
      <c r="D64" s="18"/>
      <c r="E64" s="18"/>
      <c r="F64" s="18"/>
      <c r="G64" s="18"/>
      <c r="H64" s="19"/>
      <c r="I64" s="109"/>
      <c r="J64" s="99"/>
    </row>
    <row r="65" spans="1:10" x14ac:dyDescent="0.25">
      <c r="A65" s="164"/>
      <c r="B65" s="2" t="s">
        <v>68</v>
      </c>
      <c r="C65" s="5"/>
      <c r="D65" s="5"/>
      <c r="E65" s="5"/>
      <c r="F65" s="5"/>
      <c r="G65" s="5"/>
      <c r="H65" s="30"/>
      <c r="I65" s="110"/>
      <c r="J65" s="105"/>
    </row>
    <row r="66" spans="1:10" x14ac:dyDescent="0.25">
      <c r="A66" s="175"/>
      <c r="B66" s="102" t="s">
        <v>3</v>
      </c>
      <c r="C66" s="103"/>
      <c r="D66" s="103"/>
      <c r="E66" s="103"/>
      <c r="F66" s="103"/>
      <c r="G66" s="103"/>
      <c r="H66" s="107"/>
      <c r="I66" s="110"/>
      <c r="J66" s="105"/>
    </row>
    <row r="67" spans="1:10" x14ac:dyDescent="0.25">
      <c r="A67" s="140" t="s">
        <v>6</v>
      </c>
      <c r="B67" s="2" t="s">
        <v>67</v>
      </c>
      <c r="C67" s="5">
        <v>1</v>
      </c>
      <c r="D67" s="5">
        <v>865374</v>
      </c>
      <c r="E67" s="5"/>
      <c r="F67" s="5"/>
      <c r="G67" s="5"/>
      <c r="H67" s="30"/>
      <c r="I67" s="110"/>
      <c r="J67" s="105"/>
    </row>
    <row r="68" spans="1:10" x14ac:dyDescent="0.25">
      <c r="A68" s="164"/>
      <c r="B68" s="2" t="s">
        <v>68</v>
      </c>
      <c r="C68" s="5">
        <v>1</v>
      </c>
      <c r="D68" s="5">
        <v>1802559</v>
      </c>
      <c r="E68" s="5"/>
      <c r="F68" s="5"/>
      <c r="G68" s="5"/>
      <c r="H68" s="30"/>
      <c r="I68" s="110"/>
      <c r="J68" s="105"/>
    </row>
    <row r="69" spans="1:10" x14ac:dyDescent="0.25">
      <c r="A69" s="175"/>
      <c r="B69" s="102" t="s">
        <v>3</v>
      </c>
      <c r="C69" s="80">
        <f>SUM(C67:C68)</f>
        <v>2</v>
      </c>
      <c r="D69" s="80">
        <f>SUM(D67:D68)</f>
        <v>2667933</v>
      </c>
      <c r="E69" s="103"/>
      <c r="F69" s="103"/>
      <c r="G69" s="103"/>
      <c r="H69" s="107"/>
      <c r="I69" s="111">
        <f>C69</f>
        <v>2</v>
      </c>
      <c r="J69" s="106">
        <f>D69</f>
        <v>2667933</v>
      </c>
    </row>
    <row r="70" spans="1:10" x14ac:dyDescent="0.25">
      <c r="A70" s="140" t="s">
        <v>7</v>
      </c>
      <c r="B70" s="2" t="s">
        <v>67</v>
      </c>
      <c r="C70" s="5">
        <v>2</v>
      </c>
      <c r="D70" s="5">
        <v>2916217</v>
      </c>
      <c r="E70" s="5"/>
      <c r="F70" s="5"/>
      <c r="G70" s="5"/>
      <c r="H70" s="30"/>
      <c r="I70" s="110"/>
      <c r="J70" s="105"/>
    </row>
    <row r="71" spans="1:10" x14ac:dyDescent="0.25">
      <c r="A71" s="164"/>
      <c r="B71" s="2" t="s">
        <v>68</v>
      </c>
      <c r="C71" s="5">
        <v>1</v>
      </c>
      <c r="D71" s="5">
        <v>1310273</v>
      </c>
      <c r="E71" s="5"/>
      <c r="F71" s="5"/>
      <c r="G71" s="5"/>
      <c r="H71" s="30"/>
      <c r="I71" s="110"/>
      <c r="J71" s="105"/>
    </row>
    <row r="72" spans="1:10" x14ac:dyDescent="0.25">
      <c r="A72" s="175"/>
      <c r="B72" s="102" t="s">
        <v>3</v>
      </c>
      <c r="C72" s="80">
        <f>SUM(C70:C71)</f>
        <v>3</v>
      </c>
      <c r="D72" s="80">
        <f>SUM(D70:D71)</f>
        <v>4226490</v>
      </c>
      <c r="E72" s="103"/>
      <c r="F72" s="103"/>
      <c r="G72" s="103"/>
      <c r="H72" s="107"/>
      <c r="I72" s="111">
        <f>C72</f>
        <v>3</v>
      </c>
      <c r="J72" s="106">
        <f>D72</f>
        <v>4226490</v>
      </c>
    </row>
    <row r="73" spans="1:10" x14ac:dyDescent="0.25">
      <c r="A73" s="146" t="s">
        <v>8</v>
      </c>
      <c r="B73" s="2" t="s">
        <v>67</v>
      </c>
      <c r="C73" s="5">
        <v>4</v>
      </c>
      <c r="D73" s="5">
        <v>75709647</v>
      </c>
      <c r="E73" s="5">
        <v>1</v>
      </c>
      <c r="F73" s="5">
        <v>3181818</v>
      </c>
      <c r="G73" s="5"/>
      <c r="H73" s="30"/>
      <c r="I73" s="110"/>
      <c r="J73" s="105"/>
    </row>
    <row r="74" spans="1:10" x14ac:dyDescent="0.25">
      <c r="A74" s="146"/>
      <c r="B74" s="2" t="s">
        <v>68</v>
      </c>
      <c r="C74" s="5">
        <v>1</v>
      </c>
      <c r="D74" s="5">
        <v>684000</v>
      </c>
      <c r="E74" s="5"/>
      <c r="F74" s="5"/>
      <c r="G74" s="5">
        <v>1</v>
      </c>
      <c r="H74" s="30">
        <v>6831737</v>
      </c>
      <c r="I74" s="110"/>
      <c r="J74" s="105"/>
    </row>
    <row r="75" spans="1:10" x14ac:dyDescent="0.25">
      <c r="A75" s="146"/>
      <c r="B75" s="104" t="s">
        <v>3</v>
      </c>
      <c r="C75" s="80">
        <f>SUM(C73:C74)</f>
        <v>5</v>
      </c>
      <c r="D75" s="80">
        <f>SUM(D73:D74)</f>
        <v>76393647</v>
      </c>
      <c r="E75" s="80">
        <f>SUM(E73:E74)</f>
        <v>1</v>
      </c>
      <c r="F75" s="80">
        <f>SUM(F73:F74)</f>
        <v>3181818</v>
      </c>
      <c r="G75" s="80">
        <f>SUM(G74)</f>
        <v>1</v>
      </c>
      <c r="H75" s="108">
        <f>SUM(H74)</f>
        <v>6831737</v>
      </c>
      <c r="I75" s="111">
        <f>C75+E75+G75</f>
        <v>7</v>
      </c>
      <c r="J75" s="106">
        <f>D75+F75+H75</f>
        <v>86407202</v>
      </c>
    </row>
    <row r="76" spans="1:10" x14ac:dyDescent="0.25">
      <c r="A76" s="146" t="s">
        <v>100</v>
      </c>
      <c r="B76" s="2" t="s">
        <v>67</v>
      </c>
      <c r="C76" s="5">
        <v>2</v>
      </c>
      <c r="D76" s="5">
        <v>6077860</v>
      </c>
      <c r="E76" s="5">
        <v>2</v>
      </c>
      <c r="F76" s="5">
        <v>1377249</v>
      </c>
      <c r="G76" s="5"/>
      <c r="H76" s="30"/>
      <c r="I76" s="110"/>
      <c r="J76" s="105"/>
    </row>
    <row r="77" spans="1:10" x14ac:dyDescent="0.25">
      <c r="A77" s="146"/>
      <c r="B77" s="2" t="s">
        <v>68</v>
      </c>
      <c r="C77" s="5">
        <v>1</v>
      </c>
      <c r="D77" s="5">
        <v>583141</v>
      </c>
      <c r="E77" s="5"/>
      <c r="F77" s="5"/>
      <c r="G77" s="5">
        <v>1</v>
      </c>
      <c r="H77" s="30">
        <v>280999</v>
      </c>
      <c r="I77" s="110"/>
      <c r="J77" s="105"/>
    </row>
    <row r="78" spans="1:10" x14ac:dyDescent="0.25">
      <c r="A78" s="146"/>
      <c r="B78" s="104" t="s">
        <v>3</v>
      </c>
      <c r="C78" s="80">
        <f>C76+C77</f>
        <v>3</v>
      </c>
      <c r="D78" s="80">
        <f>D77+D76</f>
        <v>6661001</v>
      </c>
      <c r="E78" s="80">
        <f>E76</f>
        <v>2</v>
      </c>
      <c r="F78" s="80">
        <f>F76</f>
        <v>1377249</v>
      </c>
      <c r="G78" s="80">
        <f>G77</f>
        <v>1</v>
      </c>
      <c r="H78" s="108">
        <f>H77</f>
        <v>280999</v>
      </c>
      <c r="I78" s="111">
        <f>C78+E78+G78</f>
        <v>6</v>
      </c>
      <c r="J78" s="106">
        <f>D78+F78+H78</f>
        <v>8319249</v>
      </c>
    </row>
    <row r="80" spans="1:10" ht="28.5" customHeight="1" x14ac:dyDescent="0.25">
      <c r="A80" s="198" t="s">
        <v>94</v>
      </c>
      <c r="B80" s="198"/>
      <c r="C80" s="198"/>
      <c r="D80" s="198"/>
      <c r="E80" s="198"/>
      <c r="F80" s="198"/>
      <c r="G80" s="198"/>
    </row>
    <row r="81" spans="1:7" x14ac:dyDescent="0.25">
      <c r="A81" s="140"/>
      <c r="B81" s="167" t="s">
        <v>84</v>
      </c>
      <c r="C81" s="167"/>
      <c r="D81" s="167" t="s">
        <v>80</v>
      </c>
      <c r="E81" s="167"/>
      <c r="F81" s="167" t="s">
        <v>85</v>
      </c>
      <c r="G81" s="167"/>
    </row>
    <row r="82" spans="1:7" ht="45.75" thickBot="1" x14ac:dyDescent="0.3">
      <c r="A82" s="141"/>
      <c r="B82" s="97" t="s">
        <v>71</v>
      </c>
      <c r="C82" s="112" t="s">
        <v>21</v>
      </c>
      <c r="D82" s="97" t="s">
        <v>69</v>
      </c>
      <c r="E82" s="112" t="s">
        <v>21</v>
      </c>
      <c r="F82" s="97" t="s">
        <v>69</v>
      </c>
      <c r="G82" s="112" t="s">
        <v>21</v>
      </c>
    </row>
    <row r="83" spans="1:7" ht="15.75" thickTop="1" x14ac:dyDescent="0.25">
      <c r="A83" s="6" t="s">
        <v>4</v>
      </c>
      <c r="B83" s="52">
        <v>0</v>
      </c>
      <c r="C83" s="53">
        <v>0</v>
      </c>
      <c r="D83" s="52">
        <v>0</v>
      </c>
      <c r="E83" s="53">
        <v>0</v>
      </c>
      <c r="F83" s="52">
        <v>0</v>
      </c>
      <c r="G83" s="53">
        <v>0</v>
      </c>
    </row>
    <row r="84" spans="1:7" x14ac:dyDescent="0.25">
      <c r="A84" s="2" t="s">
        <v>6</v>
      </c>
      <c r="B84" s="51">
        <f>C69/I69</f>
        <v>1</v>
      </c>
      <c r="C84" s="54">
        <f>D69/J69</f>
        <v>1</v>
      </c>
      <c r="D84" s="51">
        <v>0</v>
      </c>
      <c r="E84" s="54">
        <v>0</v>
      </c>
      <c r="F84" s="51">
        <v>0</v>
      </c>
      <c r="G84" s="54">
        <v>0</v>
      </c>
    </row>
    <row r="85" spans="1:7" x14ac:dyDescent="0.25">
      <c r="A85" s="2" t="s">
        <v>7</v>
      </c>
      <c r="B85" s="51">
        <f>C72/I72</f>
        <v>1</v>
      </c>
      <c r="C85" s="54">
        <f>D72/J72</f>
        <v>1</v>
      </c>
      <c r="D85" s="51">
        <v>0</v>
      </c>
      <c r="E85" s="54">
        <v>0</v>
      </c>
      <c r="F85" s="51">
        <v>0</v>
      </c>
      <c r="G85" s="54">
        <v>0</v>
      </c>
    </row>
    <row r="86" spans="1:7" x14ac:dyDescent="0.25">
      <c r="A86" s="2" t="s">
        <v>8</v>
      </c>
      <c r="B86" s="51">
        <f>C75/I75</f>
        <v>0.7142857142857143</v>
      </c>
      <c r="C86" s="54">
        <f>D75/J75</f>
        <v>0.88411203269838545</v>
      </c>
      <c r="D86" s="51">
        <f>E75/I75</f>
        <v>0.14285714285714285</v>
      </c>
      <c r="E86" s="54">
        <f>F75/J75</f>
        <v>3.6823527742513872E-2</v>
      </c>
      <c r="F86" s="51">
        <f>G75/I75</f>
        <v>0.14285714285714285</v>
      </c>
      <c r="G86" s="54">
        <f>H75/J75</f>
        <v>7.9064439559100641E-2</v>
      </c>
    </row>
    <row r="87" spans="1:7" x14ac:dyDescent="0.25">
      <c r="A87" s="82" t="s">
        <v>100</v>
      </c>
      <c r="B87" s="51">
        <f>C78/I78</f>
        <v>0.5</v>
      </c>
      <c r="C87" s="54">
        <f>D78/J78</f>
        <v>0.80067335404914552</v>
      </c>
      <c r="D87" s="51">
        <f>E78/I78</f>
        <v>0.33333333333333331</v>
      </c>
      <c r="E87" s="54">
        <f>F78/J78</f>
        <v>0.16554967882317262</v>
      </c>
      <c r="F87" s="51">
        <f>G78/I78</f>
        <v>0.16666666666666666</v>
      </c>
      <c r="G87" s="54">
        <f>H78/J78</f>
        <v>3.3776967127681835E-2</v>
      </c>
    </row>
  </sheetData>
  <mergeCells count="23">
    <mergeCell ref="A76:A78"/>
    <mergeCell ref="L20:M20"/>
    <mergeCell ref="D81:E81"/>
    <mergeCell ref="F81:G81"/>
    <mergeCell ref="I62:J62"/>
    <mergeCell ref="C61:J61"/>
    <mergeCell ref="A80:G80"/>
    <mergeCell ref="A81:A82"/>
    <mergeCell ref="J20:K20"/>
    <mergeCell ref="B81:C81"/>
    <mergeCell ref="A67:A69"/>
    <mergeCell ref="A70:A72"/>
    <mergeCell ref="A73:A75"/>
    <mergeCell ref="A64:A66"/>
    <mergeCell ref="A20:A21"/>
    <mergeCell ref="B20:C20"/>
    <mergeCell ref="D20:E20"/>
    <mergeCell ref="F20:G20"/>
    <mergeCell ref="A61:A63"/>
    <mergeCell ref="B61:B63"/>
    <mergeCell ref="C62:D62"/>
    <mergeCell ref="E62:F62"/>
    <mergeCell ref="G62:H62"/>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L51" sqref="L51"/>
    </sheetView>
  </sheetViews>
  <sheetFormatPr defaultRowHeight="15" x14ac:dyDescent="0.25"/>
  <cols>
    <col min="1" max="1" width="14.7109375" customWidth="1"/>
    <col min="2" max="2" width="10.7109375" bestFit="1" customWidth="1"/>
    <col min="3" max="3" width="5.85546875" customWidth="1"/>
    <col min="4" max="4" width="10" customWidth="1"/>
    <col min="5" max="5" width="5.85546875" customWidth="1"/>
    <col min="6" max="6" width="10.7109375" customWidth="1"/>
    <col min="7" max="7" width="5.85546875" customWidth="1"/>
    <col min="8" max="8" width="10.7109375" customWidth="1"/>
    <col min="9" max="9" width="6.140625" customWidth="1"/>
    <col min="10" max="10" width="11.28515625" customWidth="1"/>
    <col min="11" max="11" width="6" customWidth="1"/>
    <col min="12" max="12" width="11.28515625" customWidth="1"/>
  </cols>
  <sheetData>
    <row r="1" spans="1:12" ht="15.75" x14ac:dyDescent="0.25">
      <c r="A1" s="81" t="s">
        <v>95</v>
      </c>
    </row>
    <row r="3" spans="1:12" x14ac:dyDescent="0.25">
      <c r="A3" s="199" t="s">
        <v>20</v>
      </c>
      <c r="B3" s="200"/>
      <c r="C3" s="146" t="s">
        <v>100</v>
      </c>
      <c r="D3" s="146"/>
      <c r="E3" s="137" t="s">
        <v>8</v>
      </c>
      <c r="F3" s="139"/>
      <c r="G3" s="137" t="s">
        <v>7</v>
      </c>
      <c r="H3" s="138"/>
      <c r="I3" s="137" t="s">
        <v>6</v>
      </c>
      <c r="J3" s="138"/>
      <c r="K3" s="146" t="s">
        <v>4</v>
      </c>
      <c r="L3" s="146"/>
    </row>
    <row r="4" spans="1:12" ht="82.5" x14ac:dyDescent="0.25">
      <c r="A4" s="201"/>
      <c r="B4" s="202"/>
      <c r="C4" s="67" t="s">
        <v>0</v>
      </c>
      <c r="D4" s="116" t="s">
        <v>21</v>
      </c>
      <c r="E4" s="67" t="s">
        <v>0</v>
      </c>
      <c r="F4" s="68" t="s">
        <v>21</v>
      </c>
      <c r="G4" s="67" t="s">
        <v>0</v>
      </c>
      <c r="H4" s="68" t="s">
        <v>21</v>
      </c>
      <c r="I4" s="67" t="s">
        <v>0</v>
      </c>
      <c r="J4" s="68" t="s">
        <v>21</v>
      </c>
      <c r="K4" s="67" t="s">
        <v>0</v>
      </c>
      <c r="L4" s="68" t="s">
        <v>21</v>
      </c>
    </row>
    <row r="5" spans="1:12" x14ac:dyDescent="0.25">
      <c r="A5" s="2" t="s">
        <v>27</v>
      </c>
      <c r="B5" s="69" t="s">
        <v>14</v>
      </c>
      <c r="C5" s="2"/>
      <c r="D5" s="5"/>
      <c r="E5" s="5">
        <v>1</v>
      </c>
      <c r="F5" s="5">
        <v>618300</v>
      </c>
      <c r="G5" s="5"/>
      <c r="H5" s="5"/>
      <c r="I5" s="5"/>
      <c r="J5" s="5"/>
      <c r="K5" s="5"/>
      <c r="L5" s="5"/>
    </row>
    <row r="6" spans="1:12" x14ac:dyDescent="0.25">
      <c r="A6" s="210" t="s">
        <v>26</v>
      </c>
      <c r="B6" s="69" t="s">
        <v>110</v>
      </c>
      <c r="C6" s="2">
        <v>1</v>
      </c>
      <c r="D6" s="5">
        <v>895481</v>
      </c>
      <c r="E6" s="5"/>
      <c r="F6" s="5"/>
      <c r="G6" s="5"/>
      <c r="H6" s="5"/>
      <c r="I6" s="5"/>
      <c r="J6" s="5"/>
      <c r="K6" s="5"/>
      <c r="L6" s="5"/>
    </row>
    <row r="7" spans="1:12" x14ac:dyDescent="0.25">
      <c r="A7" s="205"/>
      <c r="B7" s="69" t="s">
        <v>9</v>
      </c>
      <c r="C7" s="2"/>
      <c r="D7" s="5"/>
      <c r="E7" s="5">
        <v>1</v>
      </c>
      <c r="F7" s="5">
        <v>67367397</v>
      </c>
      <c r="G7" s="5"/>
      <c r="H7" s="5"/>
      <c r="I7" s="5"/>
      <c r="J7" s="5"/>
      <c r="K7" s="5"/>
      <c r="L7" s="5"/>
    </row>
    <row r="8" spans="1:12" x14ac:dyDescent="0.25">
      <c r="A8" s="207" t="s">
        <v>25</v>
      </c>
      <c r="B8" s="69" t="s">
        <v>63</v>
      </c>
      <c r="C8" s="2"/>
      <c r="D8" s="5"/>
      <c r="E8" s="5"/>
      <c r="F8" s="5"/>
      <c r="G8" s="5">
        <v>1</v>
      </c>
      <c r="H8" s="5">
        <v>1808322</v>
      </c>
      <c r="J8" s="2"/>
      <c r="K8" s="5"/>
      <c r="L8" s="5"/>
    </row>
    <row r="9" spans="1:12" x14ac:dyDescent="0.25">
      <c r="A9" s="208"/>
      <c r="B9" s="69" t="s">
        <v>16</v>
      </c>
      <c r="C9" s="2"/>
      <c r="D9" s="5"/>
      <c r="E9" s="5">
        <v>1</v>
      </c>
      <c r="F9" s="5">
        <v>815424</v>
      </c>
      <c r="G9" s="5"/>
      <c r="H9" s="5"/>
      <c r="I9" s="5"/>
      <c r="J9" s="5"/>
      <c r="K9" s="5"/>
      <c r="L9" s="5"/>
    </row>
    <row r="10" spans="1:12" x14ac:dyDescent="0.25">
      <c r="A10" s="208"/>
      <c r="B10" s="69" t="s">
        <v>112</v>
      </c>
      <c r="C10" s="2">
        <v>1</v>
      </c>
      <c r="D10" s="5">
        <v>4884970</v>
      </c>
      <c r="E10" s="5"/>
      <c r="F10" s="5"/>
      <c r="G10" s="5"/>
      <c r="H10" s="5"/>
      <c r="I10" s="5"/>
      <c r="J10" s="5"/>
      <c r="K10" s="5"/>
      <c r="L10" s="5"/>
    </row>
    <row r="11" spans="1:12" x14ac:dyDescent="0.25">
      <c r="A11" s="208"/>
      <c r="B11" s="69" t="s">
        <v>64</v>
      </c>
      <c r="C11" s="2"/>
      <c r="D11" s="2"/>
      <c r="E11" s="2"/>
      <c r="F11" s="2"/>
      <c r="G11" s="2"/>
      <c r="H11" s="2"/>
      <c r="I11" s="5">
        <v>1</v>
      </c>
      <c r="J11" s="5">
        <v>865374</v>
      </c>
      <c r="K11" s="5"/>
      <c r="L11" s="5"/>
    </row>
    <row r="12" spans="1:12" x14ac:dyDescent="0.25">
      <c r="A12" s="208"/>
      <c r="B12" s="69" t="s">
        <v>17</v>
      </c>
      <c r="C12" s="2"/>
      <c r="D12" s="5"/>
      <c r="E12" s="5">
        <v>1</v>
      </c>
      <c r="F12" s="5">
        <v>3181818</v>
      </c>
      <c r="G12" s="5"/>
      <c r="H12" s="5"/>
      <c r="I12" s="5"/>
      <c r="J12" s="5"/>
      <c r="K12" s="5"/>
      <c r="L12" s="5"/>
    </row>
    <row r="13" spans="1:12" x14ac:dyDescent="0.25">
      <c r="A13" s="208"/>
      <c r="B13" s="69" t="s">
        <v>106</v>
      </c>
      <c r="C13" s="2">
        <v>1</v>
      </c>
      <c r="D13" s="5">
        <v>158665</v>
      </c>
      <c r="E13" s="5"/>
      <c r="F13" s="5"/>
      <c r="G13" s="5"/>
      <c r="H13" s="5"/>
      <c r="I13" s="5"/>
      <c r="J13" s="5"/>
      <c r="K13" s="5"/>
      <c r="L13" s="5"/>
    </row>
    <row r="14" spans="1:12" x14ac:dyDescent="0.25">
      <c r="A14" s="208"/>
      <c r="B14" s="69" t="s">
        <v>107</v>
      </c>
      <c r="C14" s="2">
        <v>1</v>
      </c>
      <c r="D14" s="5">
        <v>481768</v>
      </c>
      <c r="E14" s="5"/>
      <c r="F14" s="5"/>
      <c r="G14" s="5"/>
      <c r="H14" s="5"/>
      <c r="I14" s="5"/>
      <c r="J14" s="5"/>
      <c r="K14" s="5"/>
      <c r="L14" s="5"/>
    </row>
    <row r="15" spans="1:12" x14ac:dyDescent="0.25">
      <c r="A15" s="208"/>
      <c r="B15" s="69" t="s">
        <v>15</v>
      </c>
      <c r="C15" s="2"/>
      <c r="D15" s="5"/>
      <c r="E15" s="5">
        <v>1</v>
      </c>
      <c r="F15" s="5">
        <v>928750</v>
      </c>
      <c r="G15" s="5"/>
      <c r="H15" s="5"/>
      <c r="I15" s="5"/>
      <c r="J15" s="5"/>
      <c r="K15" s="5"/>
      <c r="L15" s="5"/>
    </row>
    <row r="16" spans="1:12" x14ac:dyDescent="0.25">
      <c r="A16" s="208"/>
      <c r="B16" s="69" t="s">
        <v>10</v>
      </c>
      <c r="C16" s="2"/>
      <c r="D16" s="5"/>
      <c r="E16" s="5">
        <v>1</v>
      </c>
      <c r="F16" s="5">
        <v>6795200</v>
      </c>
      <c r="G16" s="5"/>
      <c r="H16" s="5"/>
      <c r="I16" s="5"/>
      <c r="J16" s="5"/>
      <c r="K16" s="5"/>
      <c r="L16" s="5"/>
    </row>
    <row r="17" spans="1:12" x14ac:dyDescent="0.25">
      <c r="A17" s="209"/>
      <c r="B17" s="69" t="s">
        <v>62</v>
      </c>
      <c r="C17" s="2"/>
      <c r="D17" s="5"/>
      <c r="E17" s="5"/>
      <c r="F17" s="5"/>
      <c r="G17" s="5">
        <v>1</v>
      </c>
      <c r="H17" s="5">
        <v>1107895</v>
      </c>
      <c r="I17" s="5"/>
      <c r="J17" s="5"/>
      <c r="K17" s="5"/>
      <c r="L17" s="5"/>
    </row>
    <row r="18" spans="1:12" x14ac:dyDescent="0.25">
      <c r="A18" s="121" t="s">
        <v>114</v>
      </c>
      <c r="B18" s="69" t="s">
        <v>109</v>
      </c>
      <c r="C18" s="2">
        <v>1</v>
      </c>
      <c r="D18" s="5">
        <v>1192890</v>
      </c>
      <c r="E18" s="5"/>
      <c r="F18" s="5"/>
      <c r="G18" s="136"/>
      <c r="H18" s="136"/>
      <c r="I18" s="136"/>
      <c r="J18" s="136"/>
      <c r="K18" s="136"/>
      <c r="L18" s="136"/>
    </row>
    <row r="19" spans="1:12" x14ac:dyDescent="0.25">
      <c r="A19" s="2" t="s">
        <v>24</v>
      </c>
      <c r="B19" s="69" t="s">
        <v>18</v>
      </c>
      <c r="C19" s="2"/>
      <c r="D19" s="5"/>
      <c r="E19" s="5">
        <v>1</v>
      </c>
      <c r="F19" s="5">
        <v>440571</v>
      </c>
      <c r="G19" s="136"/>
      <c r="H19" s="136"/>
      <c r="I19" s="136"/>
      <c r="J19" s="136"/>
      <c r="K19" s="136"/>
      <c r="L19" s="136"/>
    </row>
    <row r="20" spans="1:12" ht="15.75" thickBot="1" x14ac:dyDescent="0.3">
      <c r="A20" s="72" t="s">
        <v>113</v>
      </c>
      <c r="B20" s="73" t="s">
        <v>108</v>
      </c>
      <c r="C20" s="72">
        <v>1</v>
      </c>
      <c r="D20" s="72">
        <v>2366000</v>
      </c>
      <c r="E20" s="72"/>
      <c r="F20" s="72"/>
      <c r="G20" s="74"/>
      <c r="H20" s="74"/>
      <c r="I20" s="74"/>
      <c r="J20" s="74"/>
      <c r="K20" s="74"/>
      <c r="L20" s="74"/>
    </row>
    <row r="21" spans="1:12" x14ac:dyDescent="0.25">
      <c r="A21" s="205" t="s">
        <v>23</v>
      </c>
      <c r="B21" s="71" t="s">
        <v>12</v>
      </c>
      <c r="C21" s="6">
        <v>1</v>
      </c>
      <c r="D21" s="18">
        <v>280999</v>
      </c>
      <c r="E21" s="18">
        <v>1</v>
      </c>
      <c r="F21" s="18">
        <v>1427019</v>
      </c>
      <c r="G21" s="18">
        <v>1</v>
      </c>
      <c r="H21" s="18">
        <v>2078804</v>
      </c>
      <c r="I21" s="18"/>
      <c r="J21" s="18"/>
      <c r="K21" s="18"/>
      <c r="L21" s="18"/>
    </row>
    <row r="22" spans="1:12" x14ac:dyDescent="0.25">
      <c r="A22" s="205"/>
      <c r="B22" s="71" t="s">
        <v>111</v>
      </c>
      <c r="C22" s="6">
        <v>1</v>
      </c>
      <c r="D22" s="18">
        <v>583141</v>
      </c>
      <c r="E22" s="18"/>
      <c r="F22" s="18"/>
      <c r="G22" s="18"/>
      <c r="H22" s="18"/>
      <c r="I22" s="18"/>
      <c r="J22" s="18"/>
      <c r="K22" s="18"/>
      <c r="L22" s="18"/>
    </row>
    <row r="23" spans="1:12" x14ac:dyDescent="0.25">
      <c r="A23" s="206"/>
      <c r="B23" s="70" t="s">
        <v>11</v>
      </c>
      <c r="C23" s="2"/>
      <c r="D23" s="5"/>
      <c r="E23" s="5">
        <v>1</v>
      </c>
      <c r="F23" s="5">
        <v>6831737</v>
      </c>
      <c r="G23" s="5">
        <v>1</v>
      </c>
      <c r="H23" s="5">
        <v>1310273</v>
      </c>
      <c r="I23" s="5">
        <v>1</v>
      </c>
      <c r="J23" s="5">
        <v>1802559</v>
      </c>
      <c r="K23" s="5">
        <v>1</v>
      </c>
      <c r="L23" s="5">
        <v>1210000</v>
      </c>
    </row>
    <row r="24" spans="1:12" x14ac:dyDescent="0.25">
      <c r="A24" s="2" t="s">
        <v>13</v>
      </c>
      <c r="B24" s="70" t="s">
        <v>13</v>
      </c>
      <c r="C24" s="2"/>
      <c r="D24" s="5"/>
      <c r="E24" s="5">
        <v>1</v>
      </c>
      <c r="F24" s="5">
        <v>1324230</v>
      </c>
      <c r="G24" s="5"/>
      <c r="H24" s="5"/>
      <c r="I24" s="5"/>
      <c r="J24" s="5"/>
      <c r="K24" s="5"/>
      <c r="L24" s="5"/>
    </row>
    <row r="25" spans="1:12" x14ac:dyDescent="0.25">
      <c r="A25" s="2" t="s">
        <v>22</v>
      </c>
      <c r="B25" s="70" t="s">
        <v>19</v>
      </c>
      <c r="C25" s="2"/>
      <c r="D25" s="5"/>
      <c r="E25" s="5">
        <v>1</v>
      </c>
      <c r="F25" s="5">
        <v>684000</v>
      </c>
      <c r="G25" s="5"/>
      <c r="H25" s="5"/>
      <c r="I25" s="5"/>
      <c r="J25" s="5"/>
      <c r="K25" s="5"/>
      <c r="L25" s="5"/>
    </row>
    <row r="26" spans="1:12" x14ac:dyDescent="0.25">
      <c r="A26" s="203" t="s">
        <v>3</v>
      </c>
      <c r="B26" s="204"/>
      <c r="C26" s="120">
        <f>SUM(C5:C25)</f>
        <v>8</v>
      </c>
      <c r="D26" s="80">
        <f>SUM(D5:D25)</f>
        <v>10843914</v>
      </c>
      <c r="E26" s="80">
        <f>SUM(E5:E25)</f>
        <v>11</v>
      </c>
      <c r="F26" s="80">
        <f>SUM(F5:F25)</f>
        <v>90414446</v>
      </c>
      <c r="G26" s="80">
        <f>SUM(G5:G25)</f>
        <v>4</v>
      </c>
      <c r="H26" s="80">
        <f>SUM(H8:H25)</f>
        <v>6305294</v>
      </c>
      <c r="I26" s="80">
        <f>SUM(I5:I25)</f>
        <v>2</v>
      </c>
      <c r="J26" s="80">
        <f>SUM(J11:J25)</f>
        <v>2667933</v>
      </c>
      <c r="K26" s="80">
        <f>SUM(K5:K25)</f>
        <v>1</v>
      </c>
      <c r="L26" s="80">
        <f>SUM(L23:L25)</f>
        <v>1210000</v>
      </c>
    </row>
    <row r="27" spans="1:12" x14ac:dyDescent="0.25">
      <c r="C27" s="75"/>
      <c r="D27" s="75"/>
      <c r="E27" s="75"/>
      <c r="F27" s="75"/>
      <c r="G27" s="75"/>
      <c r="H27" s="75"/>
      <c r="I27" s="75"/>
      <c r="J27" s="75"/>
      <c r="K27" s="75"/>
      <c r="L27" s="75"/>
    </row>
    <row r="28" spans="1:12" x14ac:dyDescent="0.25">
      <c r="C28" s="75"/>
      <c r="D28" s="75"/>
      <c r="E28" s="75"/>
      <c r="F28" s="75"/>
      <c r="G28" s="75"/>
      <c r="H28" s="75"/>
      <c r="I28" s="75"/>
      <c r="J28" s="75"/>
      <c r="K28" s="75"/>
      <c r="L28" s="75"/>
    </row>
    <row r="29" spans="1:12" x14ac:dyDescent="0.25">
      <c r="F29" s="77"/>
      <c r="G29" s="77"/>
      <c r="H29" s="78"/>
    </row>
    <row r="30" spans="1:12" x14ac:dyDescent="0.25">
      <c r="F30" s="77"/>
      <c r="G30" s="77"/>
      <c r="H30" s="78"/>
    </row>
    <row r="31" spans="1:12" x14ac:dyDescent="0.25">
      <c r="F31" s="77"/>
      <c r="G31" s="77"/>
      <c r="H31" s="78"/>
    </row>
    <row r="32" spans="1:12" x14ac:dyDescent="0.25">
      <c r="F32" s="77"/>
      <c r="G32" s="77"/>
      <c r="H32" s="78"/>
    </row>
  </sheetData>
  <mergeCells count="10">
    <mergeCell ref="K3:L3"/>
    <mergeCell ref="A3:B4"/>
    <mergeCell ref="A26:B26"/>
    <mergeCell ref="A21:A23"/>
    <mergeCell ref="A8:A17"/>
    <mergeCell ref="G3:H3"/>
    <mergeCell ref="I3:J3"/>
    <mergeCell ref="E3:F3"/>
    <mergeCell ref="C3:D3"/>
    <mergeCell ref="A6:A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H46"/>
  <sheetViews>
    <sheetView topLeftCell="A4" workbookViewId="0">
      <selection activeCell="K38" sqref="K38"/>
    </sheetView>
  </sheetViews>
  <sheetFormatPr defaultRowHeight="15" x14ac:dyDescent="0.25"/>
  <cols>
    <col min="1" max="1" width="11.140625" customWidth="1"/>
    <col min="2" max="2" width="9.140625" customWidth="1"/>
  </cols>
  <sheetData>
    <row r="34" spans="1:8" ht="29.25" customHeight="1" x14ac:dyDescent="0.25">
      <c r="A34" s="69" t="s">
        <v>110</v>
      </c>
      <c r="B34" s="211" t="s">
        <v>115</v>
      </c>
      <c r="C34" s="211"/>
      <c r="D34" s="211"/>
      <c r="E34" s="211"/>
      <c r="F34" s="211"/>
      <c r="G34" s="51">
        <v>8.3000000000000004E-2</v>
      </c>
    </row>
    <row r="35" spans="1:8" x14ac:dyDescent="0.25">
      <c r="A35" s="69" t="s">
        <v>112</v>
      </c>
      <c r="B35" s="83" t="s">
        <v>116</v>
      </c>
      <c r="C35" s="84"/>
      <c r="D35" s="84"/>
      <c r="E35" s="84"/>
      <c r="F35" s="85"/>
      <c r="G35" s="51">
        <v>0.45</v>
      </c>
    </row>
    <row r="36" spans="1:8" x14ac:dyDescent="0.25">
      <c r="A36" s="69" t="s">
        <v>107</v>
      </c>
      <c r="B36" s="83" t="s">
        <v>117</v>
      </c>
      <c r="C36" s="84"/>
      <c r="D36" s="84"/>
      <c r="E36" s="84"/>
      <c r="F36" s="85"/>
      <c r="G36" s="51">
        <v>5.8999999999999997E-2</v>
      </c>
    </row>
    <row r="37" spans="1:8" x14ac:dyDescent="0.25">
      <c r="A37" s="69" t="s">
        <v>109</v>
      </c>
      <c r="B37" s="83" t="s">
        <v>118</v>
      </c>
      <c r="C37" s="84"/>
      <c r="D37" s="84"/>
      <c r="E37" s="84"/>
      <c r="F37" s="85"/>
      <c r="G37" s="51">
        <v>0.11</v>
      </c>
    </row>
    <row r="38" spans="1:8" ht="29.25" customHeight="1" thickBot="1" x14ac:dyDescent="0.3">
      <c r="A38" s="73" t="s">
        <v>108</v>
      </c>
      <c r="B38" s="213" t="s">
        <v>119</v>
      </c>
      <c r="C38" s="214"/>
      <c r="D38" s="214"/>
      <c r="E38" s="214"/>
      <c r="F38" s="215"/>
      <c r="G38" s="76">
        <v>0.218</v>
      </c>
    </row>
    <row r="39" spans="1:8" ht="30" customHeight="1" x14ac:dyDescent="0.25">
      <c r="A39" s="71" t="s">
        <v>12</v>
      </c>
      <c r="B39" s="212" t="s">
        <v>65</v>
      </c>
      <c r="C39" s="212"/>
      <c r="D39" s="212"/>
      <c r="E39" s="212"/>
      <c r="F39" s="212"/>
      <c r="G39" s="52">
        <v>2.5999999999999999E-2</v>
      </c>
    </row>
    <row r="40" spans="1:8" ht="30.75" customHeight="1" x14ac:dyDescent="0.25">
      <c r="A40" s="70" t="s">
        <v>111</v>
      </c>
      <c r="B40" s="196" t="s">
        <v>120</v>
      </c>
      <c r="C40" s="196"/>
      <c r="D40" s="196"/>
      <c r="E40" s="196"/>
      <c r="F40" s="196"/>
      <c r="G40" s="51">
        <v>5.3999999999999999E-2</v>
      </c>
      <c r="H40" s="38"/>
    </row>
    <row r="43" spans="1:8" ht="15.75" thickBot="1" x14ac:dyDescent="0.3">
      <c r="A43" s="11"/>
      <c r="B43" s="11" t="s">
        <v>100</v>
      </c>
      <c r="C43" s="11" t="s">
        <v>8</v>
      </c>
      <c r="D43" s="11" t="s">
        <v>7</v>
      </c>
      <c r="E43" s="11" t="s">
        <v>6</v>
      </c>
      <c r="F43" s="11" t="s">
        <v>4</v>
      </c>
    </row>
    <row r="44" spans="1:8" ht="15.75" thickTop="1" x14ac:dyDescent="0.25">
      <c r="A44" s="6" t="s">
        <v>66</v>
      </c>
      <c r="B44" s="6">
        <v>0</v>
      </c>
      <c r="C44" s="6">
        <v>0</v>
      </c>
      <c r="D44" s="6">
        <v>0</v>
      </c>
      <c r="E44" s="6">
        <v>0</v>
      </c>
      <c r="F44" s="6">
        <v>0</v>
      </c>
    </row>
    <row r="45" spans="1:8" x14ac:dyDescent="0.25">
      <c r="A45" s="2" t="s">
        <v>67</v>
      </c>
      <c r="B45" s="2">
        <v>6</v>
      </c>
      <c r="C45" s="2">
        <v>7</v>
      </c>
      <c r="D45" s="2">
        <v>2</v>
      </c>
      <c r="E45" s="2">
        <v>1</v>
      </c>
      <c r="F45" s="2">
        <v>0</v>
      </c>
    </row>
    <row r="46" spans="1:8" x14ac:dyDescent="0.25">
      <c r="A46" s="2" t="s">
        <v>68</v>
      </c>
      <c r="B46" s="2">
        <v>2</v>
      </c>
      <c r="C46" s="2">
        <v>4</v>
      </c>
      <c r="D46" s="2">
        <v>2</v>
      </c>
      <c r="E46" s="2">
        <v>1</v>
      </c>
      <c r="F46" s="2">
        <v>1</v>
      </c>
    </row>
  </sheetData>
  <mergeCells count="4">
    <mergeCell ref="B34:F34"/>
    <mergeCell ref="B39:F39"/>
    <mergeCell ref="B40:F40"/>
    <mergeCell ref="B38:F38"/>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E31"/>
  <sheetViews>
    <sheetView workbookViewId="0">
      <selection activeCell="K30" sqref="K30"/>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ht="120.75" thickBot="1" x14ac:dyDescent="0.3">
      <c r="A26" s="113"/>
      <c r="B26" s="12" t="s">
        <v>46</v>
      </c>
      <c r="C26" s="12" t="s">
        <v>47</v>
      </c>
      <c r="D26" s="12" t="s">
        <v>48</v>
      </c>
      <c r="E26" s="12" t="s">
        <v>49</v>
      </c>
    </row>
    <row r="27" spans="1:5" ht="15.75" thickTop="1" x14ac:dyDescent="0.25">
      <c r="A27" s="6" t="s">
        <v>4</v>
      </c>
      <c r="B27" s="7">
        <v>1</v>
      </c>
      <c r="C27" s="7">
        <v>2</v>
      </c>
      <c r="D27" s="9">
        <v>1210000</v>
      </c>
      <c r="E27" s="9">
        <v>312514</v>
      </c>
    </row>
    <row r="28" spans="1:5" x14ac:dyDescent="0.25">
      <c r="A28" s="2" t="s">
        <v>6</v>
      </c>
      <c r="B28" s="3">
        <v>2</v>
      </c>
      <c r="C28" s="3">
        <v>18</v>
      </c>
      <c r="D28" s="4">
        <v>2667933</v>
      </c>
      <c r="E28" s="4">
        <v>2535151</v>
      </c>
    </row>
    <row r="29" spans="1:5" x14ac:dyDescent="0.25">
      <c r="A29" s="2" t="s">
        <v>7</v>
      </c>
      <c r="B29" s="3">
        <v>4</v>
      </c>
      <c r="C29" s="3">
        <v>13</v>
      </c>
      <c r="D29" s="4">
        <v>6305295</v>
      </c>
      <c r="E29" s="4">
        <v>1178053</v>
      </c>
    </row>
    <row r="30" spans="1:5" x14ac:dyDescent="0.25">
      <c r="A30" s="2" t="s">
        <v>8</v>
      </c>
      <c r="B30" s="2">
        <v>11</v>
      </c>
      <c r="C30" s="2">
        <v>27</v>
      </c>
      <c r="D30" s="5">
        <v>90414446</v>
      </c>
      <c r="E30" s="5">
        <v>94497858</v>
      </c>
    </row>
    <row r="31" spans="1:5" x14ac:dyDescent="0.25">
      <c r="A31" s="82" t="s">
        <v>100</v>
      </c>
      <c r="B31" s="2">
        <v>8</v>
      </c>
      <c r="C31" s="2">
        <v>19</v>
      </c>
      <c r="D31" s="5">
        <v>10843914</v>
      </c>
      <c r="E31" s="5">
        <v>4462459</v>
      </c>
    </row>
  </sheetData>
  <conditionalFormatting sqref="D27:E31">
    <cfRule type="colorScale" priority="1">
      <colorScale>
        <cfvo type="min"/>
        <cfvo type="percentile" val="50"/>
        <cfvo type="max"/>
        <color rgb="FFF8696B"/>
        <color rgb="FFFCFCFF"/>
        <color rgb="FF63BE7B"/>
      </colorScale>
    </cfRule>
    <cfRule type="iconSet" priority="3">
      <iconSet iconSet="3Arrows">
        <cfvo type="percent" val="0"/>
        <cfvo type="percent" val="33"/>
        <cfvo type="percent" val="67"/>
      </iconSet>
    </cfRule>
    <cfRule type="top10" dxfId="0" priority="4" percent="1" rank="10"/>
  </conditionalFormatting>
  <conditionalFormatting sqref="B27:C31">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J19" sqref="J19"/>
    </sheetView>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86</v>
      </c>
    </row>
    <row r="3" spans="1:7" ht="30.75" customHeight="1" x14ac:dyDescent="0.25">
      <c r="A3" s="140"/>
      <c r="B3" s="137" t="s">
        <v>0</v>
      </c>
      <c r="C3" s="138"/>
      <c r="D3" s="139"/>
      <c r="E3" s="142" t="s">
        <v>88</v>
      </c>
      <c r="F3" s="143"/>
      <c r="G3" s="144"/>
    </row>
    <row r="4" spans="1:7" ht="45.75" thickBot="1" x14ac:dyDescent="0.3">
      <c r="A4" s="141"/>
      <c r="B4" s="12" t="s">
        <v>1</v>
      </c>
      <c r="C4" s="12" t="s">
        <v>2</v>
      </c>
      <c r="D4" s="13" t="s">
        <v>3</v>
      </c>
      <c r="E4" s="12" t="s">
        <v>1</v>
      </c>
      <c r="F4" s="12" t="s">
        <v>2</v>
      </c>
      <c r="G4" s="13" t="s">
        <v>3</v>
      </c>
    </row>
    <row r="5" spans="1:7" ht="15.75" thickTop="1" x14ac:dyDescent="0.25">
      <c r="A5" s="6" t="s">
        <v>4</v>
      </c>
      <c r="B5" s="7">
        <v>0</v>
      </c>
      <c r="C5" s="7">
        <v>0</v>
      </c>
      <c r="D5" s="8">
        <f>SUM(B5:C5)</f>
        <v>0</v>
      </c>
      <c r="E5" s="9">
        <v>0</v>
      </c>
      <c r="F5" s="7">
        <v>0</v>
      </c>
      <c r="G5" s="10">
        <f>SUM(E5:F5)</f>
        <v>0</v>
      </c>
    </row>
    <row r="6" spans="1:7" x14ac:dyDescent="0.25">
      <c r="A6" s="2" t="s">
        <v>6</v>
      </c>
      <c r="B6" s="3">
        <v>1</v>
      </c>
      <c r="C6" s="3">
        <v>11</v>
      </c>
      <c r="D6" s="3">
        <f>SUM(B6:C6)</f>
        <v>12</v>
      </c>
      <c r="E6" s="4">
        <v>865373</v>
      </c>
      <c r="F6" s="4">
        <v>1565587</v>
      </c>
      <c r="G6" s="4">
        <f>SUM(E6:F6)</f>
        <v>2430960</v>
      </c>
    </row>
    <row r="7" spans="1:7" x14ac:dyDescent="0.25">
      <c r="A7" s="2" t="s">
        <v>7</v>
      </c>
      <c r="B7" s="3">
        <v>1</v>
      </c>
      <c r="C7" s="3">
        <v>6</v>
      </c>
      <c r="D7" s="3">
        <f>SUM(B7:C7)</f>
        <v>7</v>
      </c>
      <c r="E7" s="4">
        <v>1107895</v>
      </c>
      <c r="F7" s="4">
        <v>202753</v>
      </c>
      <c r="G7" s="4">
        <f>SUM(E7:F7)</f>
        <v>1310648</v>
      </c>
    </row>
    <row r="8" spans="1:7" x14ac:dyDescent="0.25">
      <c r="A8" s="2" t="s">
        <v>8</v>
      </c>
      <c r="B8" s="2">
        <v>3</v>
      </c>
      <c r="C8" s="2">
        <v>7</v>
      </c>
      <c r="D8" s="2">
        <f>SUM(B8:C8)</f>
        <v>10</v>
      </c>
      <c r="E8" s="5">
        <v>14310937</v>
      </c>
      <c r="F8" s="5">
        <v>16110457</v>
      </c>
      <c r="G8" s="5">
        <f>SUM(E8:F8)</f>
        <v>30421394</v>
      </c>
    </row>
    <row r="9" spans="1:7" x14ac:dyDescent="0.25">
      <c r="A9" s="82" t="s">
        <v>100</v>
      </c>
      <c r="B9" s="2">
        <v>2</v>
      </c>
      <c r="C9" s="2">
        <v>9</v>
      </c>
      <c r="D9" s="2">
        <f>C9+B9</f>
        <v>11</v>
      </c>
      <c r="E9" s="5">
        <v>439664</v>
      </c>
      <c r="F9" s="5">
        <v>3059919</v>
      </c>
      <c r="G9" s="5">
        <f>F9+E9</f>
        <v>3499583</v>
      </c>
    </row>
  </sheetData>
  <mergeCells count="3">
    <mergeCell ref="A3:A4"/>
    <mergeCell ref="B3:D3"/>
    <mergeCell ref="E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I55"/>
  <sheetViews>
    <sheetView workbookViewId="0">
      <selection activeCell="T36" sqref="T36"/>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7109375" customWidth="1"/>
    <col min="9" max="9" width="11.140625" bestFit="1" customWidth="1"/>
  </cols>
  <sheetData>
    <row r="34" spans="1:9" ht="31.5" customHeight="1" x14ac:dyDescent="0.25">
      <c r="A34" s="140"/>
      <c r="B34" s="137" t="s">
        <v>0</v>
      </c>
      <c r="C34" s="138"/>
      <c r="D34" s="139"/>
      <c r="E34" s="142" t="s">
        <v>41</v>
      </c>
      <c r="F34" s="143"/>
      <c r="G34" s="144"/>
      <c r="H34" s="145" t="s">
        <v>50</v>
      </c>
      <c r="I34" s="145"/>
    </row>
    <row r="35" spans="1:9" ht="45.75" thickBot="1" x14ac:dyDescent="0.3">
      <c r="A35" s="141"/>
      <c r="B35" s="12" t="s">
        <v>1</v>
      </c>
      <c r="C35" s="12" t="s">
        <v>2</v>
      </c>
      <c r="D35" s="13" t="s">
        <v>3</v>
      </c>
      <c r="E35" s="12" t="s">
        <v>1</v>
      </c>
      <c r="F35" s="12" t="s">
        <v>2</v>
      </c>
      <c r="G35" s="13" t="s">
        <v>3</v>
      </c>
      <c r="H35" s="45" t="s">
        <v>1</v>
      </c>
      <c r="I35" s="45" t="s">
        <v>2</v>
      </c>
    </row>
    <row r="36" spans="1:9" ht="15.75" thickTop="1" x14ac:dyDescent="0.25">
      <c r="A36" s="6" t="s">
        <v>4</v>
      </c>
      <c r="B36" s="7">
        <v>1</v>
      </c>
      <c r="C36" s="7">
        <v>2</v>
      </c>
      <c r="D36" s="8">
        <f>SUM(B36:C36)</f>
        <v>3</v>
      </c>
      <c r="E36" s="9">
        <v>1210000</v>
      </c>
      <c r="F36" s="9">
        <v>312514</v>
      </c>
      <c r="G36" s="10">
        <f>E36+F36</f>
        <v>1522514</v>
      </c>
      <c r="H36" s="18">
        <f t="shared" ref="H36:I39" si="0">E36/B36</f>
        <v>1210000</v>
      </c>
      <c r="I36" s="18">
        <f t="shared" si="0"/>
        <v>156257</v>
      </c>
    </row>
    <row r="37" spans="1:9" x14ac:dyDescent="0.25">
      <c r="A37" s="2" t="s">
        <v>6</v>
      </c>
      <c r="B37" s="3">
        <v>2</v>
      </c>
      <c r="C37" s="3">
        <v>18</v>
      </c>
      <c r="D37" s="3">
        <f>B37+C37</f>
        <v>20</v>
      </c>
      <c r="E37" s="4">
        <v>2667933</v>
      </c>
      <c r="F37" s="4">
        <v>2535151</v>
      </c>
      <c r="G37" s="4">
        <f>E37+F37</f>
        <v>5203084</v>
      </c>
      <c r="H37" s="5">
        <f t="shared" si="0"/>
        <v>1333966.5</v>
      </c>
      <c r="I37" s="5">
        <f t="shared" si="0"/>
        <v>140841.72222222222</v>
      </c>
    </row>
    <row r="38" spans="1:9" x14ac:dyDescent="0.25">
      <c r="A38" s="2" t="s">
        <v>7</v>
      </c>
      <c r="B38" s="3">
        <v>4</v>
      </c>
      <c r="C38" s="3">
        <v>13</v>
      </c>
      <c r="D38" s="3">
        <f>B38+C38</f>
        <v>17</v>
      </c>
      <c r="E38" s="4">
        <v>6305295</v>
      </c>
      <c r="F38" s="4">
        <v>1178053</v>
      </c>
      <c r="G38" s="4">
        <f>E38+F38</f>
        <v>7483348</v>
      </c>
      <c r="H38" s="5">
        <f t="shared" si="0"/>
        <v>1576323.75</v>
      </c>
      <c r="I38" s="5">
        <f t="shared" si="0"/>
        <v>90619.461538461532</v>
      </c>
    </row>
    <row r="39" spans="1:9" x14ac:dyDescent="0.25">
      <c r="A39" s="2" t="s">
        <v>8</v>
      </c>
      <c r="B39" s="2">
        <v>11</v>
      </c>
      <c r="C39" s="2">
        <v>27</v>
      </c>
      <c r="D39" s="2">
        <f>B39+C39</f>
        <v>38</v>
      </c>
      <c r="E39" s="5">
        <v>90414446</v>
      </c>
      <c r="F39" s="5">
        <v>94497858</v>
      </c>
      <c r="G39" s="5">
        <f>E39+F39</f>
        <v>184912304</v>
      </c>
      <c r="H39" s="5">
        <f t="shared" si="0"/>
        <v>8219495.0909090908</v>
      </c>
      <c r="I39" s="5">
        <f t="shared" si="0"/>
        <v>3499920.6666666665</v>
      </c>
    </row>
    <row r="40" spans="1:9" x14ac:dyDescent="0.25">
      <c r="A40" s="82" t="s">
        <v>100</v>
      </c>
      <c r="B40" s="2">
        <v>8</v>
      </c>
      <c r="C40" s="2">
        <v>19</v>
      </c>
      <c r="D40" s="2">
        <f>C40+B40</f>
        <v>27</v>
      </c>
      <c r="E40" s="5">
        <v>10843914</v>
      </c>
      <c r="F40" s="5">
        <v>4462459</v>
      </c>
      <c r="G40" s="5">
        <f>F40+E40</f>
        <v>15306373</v>
      </c>
      <c r="H40" s="5">
        <f>F40/B40</f>
        <v>557807.375</v>
      </c>
      <c r="I40" s="5">
        <f>F40/C40</f>
        <v>234866.26315789475</v>
      </c>
    </row>
    <row r="42" spans="1:9" ht="45.75" thickBot="1" x14ac:dyDescent="0.3">
      <c r="B42" s="12" t="s">
        <v>1</v>
      </c>
      <c r="C42" s="12" t="s">
        <v>2</v>
      </c>
      <c r="F42" s="12" t="s">
        <v>1</v>
      </c>
      <c r="G42" s="12" t="s">
        <v>2</v>
      </c>
    </row>
    <row r="43" spans="1:9" ht="15.75" thickTop="1" x14ac:dyDescent="0.25">
      <c r="A43" s="39" t="s">
        <v>4</v>
      </c>
      <c r="B43" s="41">
        <f>B36/D36</f>
        <v>0.33333333333333331</v>
      </c>
      <c r="C43" s="42">
        <f>C36/D36</f>
        <v>0.66666666666666663</v>
      </c>
      <c r="D43" s="38">
        <f>B43+C43</f>
        <v>1</v>
      </c>
      <c r="E43" s="39" t="s">
        <v>4</v>
      </c>
      <c r="F43" s="41">
        <f>E36/G36</f>
        <v>0.79473817646340195</v>
      </c>
      <c r="G43" s="42">
        <f>F36/G36</f>
        <v>0.20526182353659803</v>
      </c>
      <c r="H43" s="38">
        <f>F43+G43</f>
        <v>1</v>
      </c>
    </row>
    <row r="44" spans="1:9" x14ac:dyDescent="0.25">
      <c r="A44" s="40" t="s">
        <v>6</v>
      </c>
      <c r="B44" s="43">
        <f t="shared" ref="B44:B46" si="1">B37/D37</f>
        <v>0.1</v>
      </c>
      <c r="C44" s="44">
        <f t="shared" ref="C44:C46" si="2">C37/D37</f>
        <v>0.9</v>
      </c>
      <c r="D44" s="38">
        <f t="shared" ref="D44:D47" si="3">B44+C44</f>
        <v>1</v>
      </c>
      <c r="E44" s="40" t="s">
        <v>6</v>
      </c>
      <c r="F44" s="43">
        <f>E37/G37</f>
        <v>0.51275993237856621</v>
      </c>
      <c r="G44" s="44">
        <f>F37/G37</f>
        <v>0.48724006762143374</v>
      </c>
      <c r="H44" s="38">
        <f t="shared" ref="H44:H47" si="4">F44+G44</f>
        <v>1</v>
      </c>
    </row>
    <row r="45" spans="1:9" x14ac:dyDescent="0.25">
      <c r="A45" s="40" t="s">
        <v>7</v>
      </c>
      <c r="B45" s="43">
        <f t="shared" si="1"/>
        <v>0.23529411764705882</v>
      </c>
      <c r="C45" s="44">
        <f t="shared" si="2"/>
        <v>0.76470588235294112</v>
      </c>
      <c r="D45" s="38">
        <f t="shared" si="3"/>
        <v>1</v>
      </c>
      <c r="E45" s="40" t="s">
        <v>7</v>
      </c>
      <c r="F45" s="43">
        <f>E38/G38</f>
        <v>0.84257674506116775</v>
      </c>
      <c r="G45" s="44">
        <f>F38/G38</f>
        <v>0.15742325493883219</v>
      </c>
      <c r="H45" s="38">
        <f t="shared" si="4"/>
        <v>1</v>
      </c>
    </row>
    <row r="46" spans="1:9" x14ac:dyDescent="0.25">
      <c r="A46" s="117" t="s">
        <v>8</v>
      </c>
      <c r="B46" s="43">
        <f t="shared" si="1"/>
        <v>0.28947368421052633</v>
      </c>
      <c r="C46" s="44">
        <f t="shared" si="2"/>
        <v>0.71052631578947367</v>
      </c>
      <c r="D46" s="38">
        <f t="shared" si="3"/>
        <v>1</v>
      </c>
      <c r="E46" s="117" t="s">
        <v>8</v>
      </c>
      <c r="F46" s="43">
        <f>E39/G39</f>
        <v>0.48895851733046386</v>
      </c>
      <c r="G46" s="44">
        <f>F39/G39</f>
        <v>0.5110414826695362</v>
      </c>
      <c r="H46" s="38">
        <f t="shared" si="4"/>
        <v>1</v>
      </c>
    </row>
    <row r="47" spans="1:9" x14ac:dyDescent="0.25">
      <c r="A47" s="82" t="s">
        <v>100</v>
      </c>
      <c r="B47" s="118">
        <f>B40/D40</f>
        <v>0.29629629629629628</v>
      </c>
      <c r="C47" s="51">
        <f>C40/D40</f>
        <v>0.70370370370370372</v>
      </c>
      <c r="D47" s="38">
        <f t="shared" si="3"/>
        <v>1</v>
      </c>
      <c r="E47" s="82" t="s">
        <v>100</v>
      </c>
      <c r="F47" s="118">
        <f>E40/G40</f>
        <v>0.70845745102383173</v>
      </c>
      <c r="G47" s="51">
        <f>F40/G40</f>
        <v>0.29154254897616827</v>
      </c>
      <c r="H47" s="38">
        <f t="shared" si="4"/>
        <v>1</v>
      </c>
    </row>
    <row r="49" spans="1:5" ht="60" customHeight="1" x14ac:dyDescent="0.25">
      <c r="A49" s="2"/>
      <c r="B49" s="48" t="s">
        <v>41</v>
      </c>
      <c r="C49" s="48"/>
      <c r="D49" s="145" t="s">
        <v>50</v>
      </c>
      <c r="E49" s="145"/>
    </row>
    <row r="50" spans="1:5" ht="45.75" thickBot="1" x14ac:dyDescent="0.3">
      <c r="A50" s="47"/>
      <c r="B50" s="46" t="s">
        <v>1</v>
      </c>
      <c r="C50" s="46" t="s">
        <v>2</v>
      </c>
      <c r="D50" s="45" t="s">
        <v>1</v>
      </c>
      <c r="E50" s="45" t="s">
        <v>2</v>
      </c>
    </row>
    <row r="51" spans="1:5" ht="15.75" thickTop="1" x14ac:dyDescent="0.25">
      <c r="A51" s="39" t="s">
        <v>4</v>
      </c>
      <c r="B51" s="41">
        <v>0.79500000000000004</v>
      </c>
      <c r="C51" s="42">
        <v>0.20499999999999999</v>
      </c>
      <c r="D51" s="49">
        <v>1.21</v>
      </c>
      <c r="E51" s="49">
        <v>0.15625700000000001</v>
      </c>
    </row>
    <row r="52" spans="1:5" x14ac:dyDescent="0.25">
      <c r="A52" s="40" t="s">
        <v>6</v>
      </c>
      <c r="B52" s="43">
        <v>0.51300000000000001</v>
      </c>
      <c r="C52" s="44">
        <v>0.48699999999999999</v>
      </c>
      <c r="D52" s="50">
        <v>1.3339669999999999</v>
      </c>
      <c r="E52" s="50">
        <v>0.14084199999999999</v>
      </c>
    </row>
    <row r="53" spans="1:5" x14ac:dyDescent="0.25">
      <c r="A53" s="40" t="s">
        <v>7</v>
      </c>
      <c r="B53" s="43">
        <v>0.84299999999999997</v>
      </c>
      <c r="C53" s="44">
        <v>0.157</v>
      </c>
      <c r="D53" s="50">
        <v>1.5763240000000001</v>
      </c>
      <c r="E53" s="50">
        <v>9.0619000000000005E-2</v>
      </c>
    </row>
    <row r="54" spans="1:5" x14ac:dyDescent="0.25">
      <c r="A54" s="117" t="s">
        <v>8</v>
      </c>
      <c r="B54" s="43">
        <v>0.48899999999999999</v>
      </c>
      <c r="C54" s="44">
        <v>0.51100000000000001</v>
      </c>
      <c r="D54" s="119">
        <v>8.2194950000000002</v>
      </c>
      <c r="E54" s="119">
        <v>3.4999210000000001</v>
      </c>
    </row>
    <row r="55" spans="1:5" x14ac:dyDescent="0.25">
      <c r="A55" s="82" t="s">
        <v>100</v>
      </c>
      <c r="B55" s="51">
        <v>0.70799999999999996</v>
      </c>
      <c r="C55" s="51">
        <v>0.29199999999999998</v>
      </c>
      <c r="D55" s="2">
        <v>0.6</v>
      </c>
      <c r="E55" s="2">
        <v>0.2</v>
      </c>
    </row>
  </sheetData>
  <mergeCells count="5">
    <mergeCell ref="A34:A35"/>
    <mergeCell ref="B34:D34"/>
    <mergeCell ref="E34:G34"/>
    <mergeCell ref="H34:I34"/>
    <mergeCell ref="D49:E49"/>
  </mergeCells>
  <conditionalFormatting sqref="F43:F47">
    <cfRule type="iconSet" priority="19">
      <iconSet iconSet="3Arrows">
        <cfvo type="percent" val="0"/>
        <cfvo type="percent" val="33"/>
        <cfvo type="percent" val="67"/>
      </iconSet>
    </cfRule>
  </conditionalFormatting>
  <conditionalFormatting sqref="B43:B47">
    <cfRule type="iconSet" priority="18">
      <iconSet iconSet="3Arrows">
        <cfvo type="percent" val="0"/>
        <cfvo type="percent" val="33"/>
        <cfvo type="percent" val="67"/>
      </iconSet>
    </cfRule>
  </conditionalFormatting>
  <conditionalFormatting sqref="F43:G47">
    <cfRule type="iconSet" priority="17">
      <iconSet iconSet="3Arrows">
        <cfvo type="percent" val="0"/>
        <cfvo type="percent" val="33"/>
        <cfvo type="percent" val="67"/>
      </iconSet>
    </cfRule>
  </conditionalFormatting>
  <conditionalFormatting sqref="B43:C47">
    <cfRule type="iconSet" priority="16">
      <iconSet iconSet="3Arrows">
        <cfvo type="percent" val="0"/>
        <cfvo type="percent" val="33"/>
        <cfvo type="percent" val="67"/>
      </iconSet>
    </cfRule>
  </conditionalFormatting>
  <conditionalFormatting sqref="H36:H39">
    <cfRule type="iconSet" priority="15">
      <iconSet iconSet="3Arrows">
        <cfvo type="percent" val="0"/>
        <cfvo type="percent" val="33"/>
        <cfvo type="percent" val="67"/>
      </iconSet>
    </cfRule>
  </conditionalFormatting>
  <conditionalFormatting sqref="I36:I39">
    <cfRule type="iconSet" priority="14">
      <iconSet iconSet="3Arrows">
        <cfvo type="percent" val="0"/>
        <cfvo type="percent" val="33"/>
        <cfvo type="percent" val="67"/>
      </iconSet>
    </cfRule>
  </conditionalFormatting>
  <conditionalFormatting sqref="B51:B54">
    <cfRule type="iconSet" priority="7">
      <iconSet iconSet="3Arrows">
        <cfvo type="percent" val="0"/>
        <cfvo type="percent" val="33"/>
        <cfvo type="percent" val="67"/>
      </iconSet>
    </cfRule>
  </conditionalFormatting>
  <conditionalFormatting sqref="B51:C54">
    <cfRule type="iconSet" priority="6">
      <iconSet iconSet="3Arrows">
        <cfvo type="percent" val="0"/>
        <cfvo type="percent" val="33"/>
        <cfvo type="percent" val="67"/>
      </iconSet>
    </cfRule>
  </conditionalFormatting>
  <conditionalFormatting sqref="H36:I40">
    <cfRule type="iconSet" priority="5">
      <iconSet iconSet="3Arrows">
        <cfvo type="percent" val="0"/>
        <cfvo type="percent" val="33"/>
        <cfvo type="percent" val="67"/>
      </iconSet>
    </cfRule>
  </conditionalFormatting>
  <conditionalFormatting sqref="B51:C55">
    <cfRule type="colorScale" priority="3">
      <colorScale>
        <cfvo type="min"/>
        <cfvo type="percentile" val="50"/>
        <cfvo type="max"/>
        <color rgb="FFF8696B"/>
        <color rgb="FFFCFCFF"/>
        <color rgb="FF63BE7B"/>
      </colorScale>
    </cfRule>
    <cfRule type="iconSet" priority="4">
      <iconSet iconSet="3Arrows">
        <cfvo type="percent" val="0"/>
        <cfvo type="percent" val="33"/>
        <cfvo type="percent" val="67"/>
      </iconSet>
    </cfRule>
  </conditionalFormatting>
  <conditionalFormatting sqref="D51:E55">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J17" sqref="J17"/>
    </sheetView>
  </sheetViews>
  <sheetFormatPr defaultRowHeight="15" x14ac:dyDescent="0.25"/>
  <cols>
    <col min="2" max="2" width="10.85546875" customWidth="1"/>
    <col min="3" max="3" width="10.5703125" customWidth="1"/>
    <col min="5" max="6" width="9.85546875" bestFit="1" customWidth="1"/>
    <col min="7" max="7" width="19.42578125" customWidth="1"/>
  </cols>
  <sheetData>
    <row r="1" spans="1:7" x14ac:dyDescent="0.25">
      <c r="A1" s="1" t="s">
        <v>87</v>
      </c>
    </row>
    <row r="3" spans="1:7" x14ac:dyDescent="0.25">
      <c r="A3" s="140"/>
      <c r="B3" s="137" t="s">
        <v>0</v>
      </c>
      <c r="C3" s="138"/>
      <c r="D3" s="139"/>
      <c r="E3" s="137" t="s">
        <v>42</v>
      </c>
      <c r="F3" s="138"/>
      <c r="G3" s="139"/>
    </row>
    <row r="4" spans="1:7" ht="45.75" thickBot="1" x14ac:dyDescent="0.3">
      <c r="A4" s="141"/>
      <c r="B4" s="12" t="s">
        <v>1</v>
      </c>
      <c r="C4" s="12" t="s">
        <v>2</v>
      </c>
      <c r="D4" s="13" t="s">
        <v>3</v>
      </c>
      <c r="E4" s="12" t="s">
        <v>1</v>
      </c>
      <c r="F4" s="12" t="s">
        <v>2</v>
      </c>
      <c r="G4" s="13" t="s">
        <v>3</v>
      </c>
    </row>
    <row r="5" spans="1:7" ht="15.75" thickTop="1" x14ac:dyDescent="0.25">
      <c r="A5" s="6" t="s">
        <v>4</v>
      </c>
      <c r="B5" s="7">
        <v>1</v>
      </c>
      <c r="C5" s="7">
        <v>2</v>
      </c>
      <c r="D5" s="8">
        <f>SUM(B5:C5)</f>
        <v>3</v>
      </c>
      <c r="E5" s="9">
        <v>1210000</v>
      </c>
      <c r="F5" s="7">
        <v>312514</v>
      </c>
      <c r="G5" s="10">
        <f>SUM(E5:F5)</f>
        <v>1522514</v>
      </c>
    </row>
    <row r="6" spans="1:7" x14ac:dyDescent="0.25">
      <c r="A6" s="2" t="s">
        <v>6</v>
      </c>
      <c r="B6" s="3">
        <v>1</v>
      </c>
      <c r="C6" s="3">
        <v>7</v>
      </c>
      <c r="D6" s="3">
        <f>SUM(B6:C6)</f>
        <v>8</v>
      </c>
      <c r="E6" s="4">
        <v>1802560</v>
      </c>
      <c r="F6" s="4">
        <v>969564</v>
      </c>
      <c r="G6" s="4">
        <f>SUM(E6:F6)</f>
        <v>2772124</v>
      </c>
    </row>
    <row r="7" spans="1:7" x14ac:dyDescent="0.25">
      <c r="A7" s="2" t="s">
        <v>7</v>
      </c>
      <c r="B7" s="3">
        <v>3</v>
      </c>
      <c r="C7" s="3">
        <v>7</v>
      </c>
      <c r="D7" s="3">
        <f>SUM(B7:C7)</f>
        <v>10</v>
      </c>
      <c r="E7" s="4">
        <v>5197400</v>
      </c>
      <c r="F7" s="4">
        <v>975300</v>
      </c>
      <c r="G7" s="4">
        <f>SUM(E7:F7)</f>
        <v>6172700</v>
      </c>
    </row>
    <row r="8" spans="1:7" x14ac:dyDescent="0.25">
      <c r="A8" s="2" t="s">
        <v>8</v>
      </c>
      <c r="B8" s="2">
        <v>8</v>
      </c>
      <c r="C8" s="2">
        <v>20</v>
      </c>
      <c r="D8" s="2">
        <f>SUM(B8:C8)</f>
        <v>28</v>
      </c>
      <c r="E8" s="5">
        <v>76103509</v>
      </c>
      <c r="F8" s="5">
        <v>78387401</v>
      </c>
      <c r="G8" s="5">
        <f>SUM(E8:F8)</f>
        <v>154490910</v>
      </c>
    </row>
    <row r="9" spans="1:7" x14ac:dyDescent="0.25">
      <c r="A9" s="82" t="s">
        <v>100</v>
      </c>
      <c r="B9" s="2">
        <v>6</v>
      </c>
      <c r="C9" s="2">
        <v>10</v>
      </c>
      <c r="D9" s="2">
        <f>C9+B9</f>
        <v>16</v>
      </c>
      <c r="E9" s="5">
        <v>10404250</v>
      </c>
      <c r="F9" s="5">
        <v>1402540</v>
      </c>
      <c r="G9" s="5">
        <f>F9+E9</f>
        <v>11806790</v>
      </c>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5:I59"/>
  <sheetViews>
    <sheetView topLeftCell="A28" workbookViewId="0">
      <selection activeCell="R26" sqref="R26"/>
    </sheetView>
  </sheetViews>
  <sheetFormatPr defaultRowHeight="15" x14ac:dyDescent="0.25"/>
  <cols>
    <col min="4" max="4" width="16.7109375" bestFit="1" customWidth="1"/>
    <col min="5" max="5" width="15.85546875" customWidth="1"/>
    <col min="6" max="6" width="12.140625" bestFit="1" customWidth="1"/>
    <col min="7" max="7" width="10.85546875" bestFit="1" customWidth="1"/>
    <col min="8" max="8" width="12.7109375" customWidth="1"/>
    <col min="9" max="9" width="14.7109375" bestFit="1" customWidth="1"/>
    <col min="10" max="10" width="10.85546875" bestFit="1" customWidth="1"/>
  </cols>
  <sheetData>
    <row r="35" spans="1:9" x14ac:dyDescent="0.25">
      <c r="A35" s="2"/>
      <c r="B35" s="145" t="s">
        <v>0</v>
      </c>
      <c r="C35" s="145"/>
      <c r="D35" s="145"/>
      <c r="E35" s="146" t="s">
        <v>41</v>
      </c>
      <c r="F35" s="146"/>
      <c r="G35" s="146"/>
      <c r="H35" s="137" t="s">
        <v>53</v>
      </c>
      <c r="I35" s="139"/>
    </row>
    <row r="36" spans="1:9" ht="30.75" thickBot="1" x14ac:dyDescent="0.3">
      <c r="A36" s="11"/>
      <c r="B36" s="58" t="s">
        <v>55</v>
      </c>
      <c r="C36" s="58" t="s">
        <v>56</v>
      </c>
      <c r="D36" s="13" t="s">
        <v>3</v>
      </c>
      <c r="E36" s="11" t="s">
        <v>51</v>
      </c>
      <c r="F36" s="11" t="s">
        <v>52</v>
      </c>
      <c r="G36" s="13" t="s">
        <v>3</v>
      </c>
      <c r="H36" s="57" t="s">
        <v>51</v>
      </c>
      <c r="I36" s="57" t="s">
        <v>52</v>
      </c>
    </row>
    <row r="37" spans="1:9" ht="15.75" thickTop="1" x14ac:dyDescent="0.25">
      <c r="A37" s="6" t="s">
        <v>4</v>
      </c>
      <c r="B37" s="122">
        <v>3</v>
      </c>
      <c r="C37" s="124">
        <v>0</v>
      </c>
      <c r="D37" s="8">
        <f>B37+C37</f>
        <v>3</v>
      </c>
      <c r="E37" s="56">
        <v>1522514</v>
      </c>
      <c r="F37" s="126">
        <v>0</v>
      </c>
      <c r="G37" s="10">
        <f>E37+F37</f>
        <v>1522514</v>
      </c>
      <c r="H37" s="56">
        <f>E37/B37</f>
        <v>507504.66666666669</v>
      </c>
      <c r="I37" s="18">
        <v>0</v>
      </c>
    </row>
    <row r="38" spans="1:9" x14ac:dyDescent="0.25">
      <c r="A38" s="2" t="s">
        <v>6</v>
      </c>
      <c r="B38" s="123">
        <v>8</v>
      </c>
      <c r="C38" s="125">
        <v>12</v>
      </c>
      <c r="D38" s="3">
        <f t="shared" ref="D38:D41" si="0">B38+C38</f>
        <v>20</v>
      </c>
      <c r="E38" s="55">
        <v>2772124</v>
      </c>
      <c r="F38" s="127">
        <v>2430960</v>
      </c>
      <c r="G38" s="4">
        <f t="shared" ref="G38:G41" si="1">E38+F38</f>
        <v>5203084</v>
      </c>
      <c r="H38" s="55">
        <f>E38/B38</f>
        <v>346515.5</v>
      </c>
      <c r="I38" s="5">
        <f>F38/C38</f>
        <v>202580</v>
      </c>
    </row>
    <row r="39" spans="1:9" x14ac:dyDescent="0.25">
      <c r="A39" s="2" t="s">
        <v>7</v>
      </c>
      <c r="B39" s="123">
        <v>10</v>
      </c>
      <c r="C39" s="125">
        <v>7</v>
      </c>
      <c r="D39" s="3">
        <f t="shared" si="0"/>
        <v>17</v>
      </c>
      <c r="E39" s="55">
        <v>6172700</v>
      </c>
      <c r="F39" s="127">
        <v>1310648</v>
      </c>
      <c r="G39" s="4">
        <f t="shared" si="1"/>
        <v>7483348</v>
      </c>
      <c r="H39" s="55">
        <f>E39/B39</f>
        <v>617270</v>
      </c>
      <c r="I39" s="5">
        <f>F39/C39</f>
        <v>187235.42857142858</v>
      </c>
    </row>
    <row r="40" spans="1:9" x14ac:dyDescent="0.25">
      <c r="A40" s="2" t="s">
        <v>8</v>
      </c>
      <c r="B40" s="123">
        <v>28</v>
      </c>
      <c r="C40" s="125">
        <v>10</v>
      </c>
      <c r="D40" s="3">
        <f t="shared" si="0"/>
        <v>38</v>
      </c>
      <c r="E40" s="55">
        <v>154490910</v>
      </c>
      <c r="F40" s="127">
        <v>30421394</v>
      </c>
      <c r="G40" s="4">
        <f t="shared" si="1"/>
        <v>184912304</v>
      </c>
      <c r="H40" s="55">
        <f>E40/B40</f>
        <v>5517532.5</v>
      </c>
      <c r="I40" s="5">
        <f>F40/C40</f>
        <v>3042139.4</v>
      </c>
    </row>
    <row r="41" spans="1:9" x14ac:dyDescent="0.25">
      <c r="A41" s="82" t="s">
        <v>100</v>
      </c>
      <c r="B41" s="123">
        <v>16</v>
      </c>
      <c r="C41" s="125">
        <v>11</v>
      </c>
      <c r="D41" s="2">
        <f t="shared" si="0"/>
        <v>27</v>
      </c>
      <c r="E41" s="55">
        <v>11806790</v>
      </c>
      <c r="F41" s="127">
        <v>3499583</v>
      </c>
      <c r="G41" s="5">
        <f t="shared" si="1"/>
        <v>15306373</v>
      </c>
      <c r="H41" s="5">
        <f>E41/B41</f>
        <v>737924.375</v>
      </c>
      <c r="I41" s="5">
        <f>F41/C41</f>
        <v>318143.90909090912</v>
      </c>
    </row>
    <row r="44" spans="1:9" ht="15" customHeight="1" x14ac:dyDescent="0.25">
      <c r="A44" s="2"/>
      <c r="B44" s="145" t="s">
        <v>0</v>
      </c>
      <c r="C44" s="145"/>
      <c r="D44" s="145"/>
      <c r="E44" s="146" t="s">
        <v>41</v>
      </c>
      <c r="F44" s="146"/>
      <c r="G44" s="146"/>
    </row>
    <row r="45" spans="1:9" ht="30.75" thickBot="1" x14ac:dyDescent="0.3">
      <c r="A45" s="11"/>
      <c r="B45" s="58" t="s">
        <v>55</v>
      </c>
      <c r="C45" s="58" t="s">
        <v>56</v>
      </c>
      <c r="D45" s="13" t="s">
        <v>3</v>
      </c>
      <c r="E45" s="11" t="s">
        <v>51</v>
      </c>
      <c r="F45" s="11" t="s">
        <v>52</v>
      </c>
      <c r="G45" s="13" t="s">
        <v>3</v>
      </c>
    </row>
    <row r="46" spans="1:9" ht="15.75" thickTop="1" x14ac:dyDescent="0.25">
      <c r="A46" s="6" t="s">
        <v>4</v>
      </c>
      <c r="B46" s="53">
        <f>B37/D37</f>
        <v>1</v>
      </c>
      <c r="C46" s="128">
        <f>C37/D37</f>
        <v>0</v>
      </c>
      <c r="D46" s="52">
        <f>B46+C46</f>
        <v>1</v>
      </c>
      <c r="E46" s="53">
        <f>E37/G37</f>
        <v>1</v>
      </c>
      <c r="F46" s="128">
        <f>F37/G37</f>
        <v>0</v>
      </c>
      <c r="G46" s="52">
        <f>E46+F46</f>
        <v>1</v>
      </c>
    </row>
    <row r="47" spans="1:9" x14ac:dyDescent="0.25">
      <c r="A47" s="2" t="s">
        <v>6</v>
      </c>
      <c r="B47" s="54">
        <f>B38/D38</f>
        <v>0.4</v>
      </c>
      <c r="C47" s="129">
        <f>C38/D38</f>
        <v>0.6</v>
      </c>
      <c r="D47" s="51">
        <f t="shared" ref="D47:D50" si="2">B47+C47</f>
        <v>1</v>
      </c>
      <c r="E47" s="54">
        <f>E38/G38</f>
        <v>0.53278478686871089</v>
      </c>
      <c r="F47" s="129">
        <f>F38/G38</f>
        <v>0.46721521313128905</v>
      </c>
      <c r="G47" s="51">
        <f t="shared" ref="G47:G50" si="3">E47+F47</f>
        <v>1</v>
      </c>
    </row>
    <row r="48" spans="1:9" x14ac:dyDescent="0.25">
      <c r="A48" s="2" t="s">
        <v>7</v>
      </c>
      <c r="B48" s="54">
        <f>B39/D39</f>
        <v>0.58823529411764708</v>
      </c>
      <c r="C48" s="129">
        <f>C39/D39</f>
        <v>0.41176470588235292</v>
      </c>
      <c r="D48" s="51">
        <f t="shared" si="2"/>
        <v>1</v>
      </c>
      <c r="E48" s="54">
        <f>E39/G39</f>
        <v>0.82485807154765489</v>
      </c>
      <c r="F48" s="129">
        <f>F39/G39</f>
        <v>0.17514192845234514</v>
      </c>
      <c r="G48" s="51">
        <f t="shared" si="3"/>
        <v>1</v>
      </c>
    </row>
    <row r="49" spans="1:7" x14ac:dyDescent="0.25">
      <c r="A49" s="2" t="s">
        <v>8</v>
      </c>
      <c r="B49" s="54">
        <f>B40/D40</f>
        <v>0.73684210526315785</v>
      </c>
      <c r="C49" s="129">
        <f>C40/D40</f>
        <v>0.26315789473684209</v>
      </c>
      <c r="D49" s="51">
        <f t="shared" si="2"/>
        <v>1</v>
      </c>
      <c r="E49" s="54">
        <f>E40/G40</f>
        <v>0.83548204558632289</v>
      </c>
      <c r="F49" s="129">
        <f>F40/G40</f>
        <v>0.16451795441367709</v>
      </c>
      <c r="G49" s="51">
        <f t="shared" si="3"/>
        <v>1</v>
      </c>
    </row>
    <row r="50" spans="1:7" x14ac:dyDescent="0.25">
      <c r="A50" s="82" t="s">
        <v>100</v>
      </c>
      <c r="B50" s="54">
        <f>B41/D41</f>
        <v>0.59259259259259256</v>
      </c>
      <c r="C50" s="129">
        <f>C41/D41</f>
        <v>0.40740740740740738</v>
      </c>
      <c r="D50" s="51">
        <f t="shared" si="2"/>
        <v>1</v>
      </c>
      <c r="E50" s="54">
        <f>E41/G41</f>
        <v>0.77136431994699206</v>
      </c>
      <c r="F50" s="129">
        <f>F41/G41</f>
        <v>0.22863568005300799</v>
      </c>
      <c r="G50" s="51">
        <f t="shared" si="3"/>
        <v>1</v>
      </c>
    </row>
    <row r="53" spans="1:7" ht="46.5" customHeight="1" x14ac:dyDescent="0.25">
      <c r="A53" s="2"/>
      <c r="B53" s="145" t="s">
        <v>41</v>
      </c>
      <c r="C53" s="145"/>
      <c r="D53" s="137" t="s">
        <v>53</v>
      </c>
      <c r="E53" s="139"/>
    </row>
    <row r="54" spans="1:7" ht="30.75" thickBot="1" x14ac:dyDescent="0.3">
      <c r="A54" s="11"/>
      <c r="B54" s="58" t="s">
        <v>51</v>
      </c>
      <c r="C54" s="58" t="s">
        <v>52</v>
      </c>
      <c r="D54" s="57" t="s">
        <v>51</v>
      </c>
      <c r="E54" s="57" t="s">
        <v>52</v>
      </c>
    </row>
    <row r="55" spans="1:7" ht="15.75" thickTop="1" x14ac:dyDescent="0.25">
      <c r="A55" s="6" t="s">
        <v>4</v>
      </c>
      <c r="B55" s="53">
        <f>B46/D46</f>
        <v>1</v>
      </c>
      <c r="C55" s="128">
        <f>C46/D46</f>
        <v>0</v>
      </c>
      <c r="D55" s="56">
        <v>507505</v>
      </c>
      <c r="E55" s="126">
        <v>0</v>
      </c>
    </row>
    <row r="56" spans="1:7" x14ac:dyDescent="0.25">
      <c r="A56" s="2" t="s">
        <v>6</v>
      </c>
      <c r="B56" s="54">
        <f>B47/D47</f>
        <v>0.4</v>
      </c>
      <c r="C56" s="129">
        <f>C47/D47</f>
        <v>0.6</v>
      </c>
      <c r="D56" s="55">
        <v>346516</v>
      </c>
      <c r="E56" s="127">
        <v>202580</v>
      </c>
    </row>
    <row r="57" spans="1:7" x14ac:dyDescent="0.25">
      <c r="A57" s="2" t="s">
        <v>7</v>
      </c>
      <c r="B57" s="54">
        <f>B48/D48</f>
        <v>0.58823529411764708</v>
      </c>
      <c r="C57" s="129">
        <f>C48/D48</f>
        <v>0.41176470588235292</v>
      </c>
      <c r="D57" s="55">
        <v>617270</v>
      </c>
      <c r="E57" s="127">
        <v>187235</v>
      </c>
    </row>
    <row r="58" spans="1:7" x14ac:dyDescent="0.25">
      <c r="A58" s="2" t="s">
        <v>8</v>
      </c>
      <c r="B58" s="54">
        <f>B49/D49</f>
        <v>0.73684210526315785</v>
      </c>
      <c r="C58" s="129">
        <f>C49/D49</f>
        <v>0.26315789473684209</v>
      </c>
      <c r="D58" s="55">
        <v>5517533</v>
      </c>
      <c r="E58" s="127">
        <v>3042139</v>
      </c>
    </row>
    <row r="59" spans="1:7" x14ac:dyDescent="0.25">
      <c r="A59" s="82" t="s">
        <v>100</v>
      </c>
      <c r="B59" s="54">
        <v>0.59299999999999997</v>
      </c>
      <c r="C59" s="129">
        <v>0.40699999999999997</v>
      </c>
      <c r="D59" s="55">
        <v>737924</v>
      </c>
      <c r="E59" s="127">
        <v>318144</v>
      </c>
    </row>
  </sheetData>
  <mergeCells count="7">
    <mergeCell ref="H35:I35"/>
    <mergeCell ref="B53:C53"/>
    <mergeCell ref="D53:E53"/>
    <mergeCell ref="B44:D44"/>
    <mergeCell ref="E44:G44"/>
    <mergeCell ref="B35:D35"/>
    <mergeCell ref="E35:G35"/>
  </mergeCells>
  <conditionalFormatting sqref="H37:I40">
    <cfRule type="iconSet" priority="14">
      <iconSet iconSet="3Arrows">
        <cfvo type="percent" val="0"/>
        <cfvo type="percent" val="33"/>
        <cfvo type="percent" val="67"/>
      </iconSet>
    </cfRule>
  </conditionalFormatting>
  <conditionalFormatting sqref="B55:C58">
    <cfRule type="iconSet" priority="13">
      <iconSet iconSet="3Arrows">
        <cfvo type="percent" val="0"/>
        <cfvo type="percent" val="33"/>
        <cfvo type="percent" val="67"/>
      </iconSet>
    </cfRule>
  </conditionalFormatting>
  <conditionalFormatting sqref="D55:E58">
    <cfRule type="iconSet" priority="12">
      <iconSet iconSet="3Arrows">
        <cfvo type="percent" val="0"/>
        <cfvo type="percent" val="33"/>
        <cfvo type="percent" val="67"/>
      </iconSet>
    </cfRule>
  </conditionalFormatting>
  <conditionalFormatting sqref="H37:I41">
    <cfRule type="iconSet" priority="10">
      <iconSet iconSet="3Arrows">
        <cfvo type="percent" val="0"/>
        <cfvo type="percent" val="33"/>
        <cfvo type="percent" val="67"/>
      </iconSet>
    </cfRule>
    <cfRule type="colorScale" priority="11">
      <colorScale>
        <cfvo type="min"/>
        <cfvo type="percentile" val="50"/>
        <cfvo type="max"/>
        <color rgb="FFF8696B"/>
        <color rgb="FFFCFCFF"/>
        <color rgb="FF63BE7B"/>
      </colorScale>
    </cfRule>
  </conditionalFormatting>
  <conditionalFormatting sqref="E46:F50">
    <cfRule type="iconSet" priority="4">
      <iconSet iconSet="3Arrows">
        <cfvo type="percent" val="0"/>
        <cfvo type="percent" val="33"/>
        <cfvo type="percent" val="67"/>
      </iconSet>
    </cfRule>
  </conditionalFormatting>
  <conditionalFormatting sqref="B46:C50">
    <cfRule type="iconSet" priority="3">
      <iconSet iconSet="3Arrows">
        <cfvo type="percent" val="0"/>
        <cfvo type="percent" val="33"/>
        <cfvo type="percent" val="67"/>
      </iconSet>
    </cfRule>
  </conditionalFormatting>
  <conditionalFormatting sqref="B55:C59">
    <cfRule type="iconSet" priority="2">
      <iconSet iconSet="3Arrows">
        <cfvo type="percent" val="0"/>
        <cfvo type="percent" val="33"/>
        <cfvo type="percent" val="67"/>
      </iconSet>
    </cfRule>
  </conditionalFormatting>
  <conditionalFormatting sqref="D55:E59">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workbookViewId="0">
      <selection activeCell="AE20" sqref="AE20"/>
    </sheetView>
  </sheetViews>
  <sheetFormatPr defaultRowHeight="15" x14ac:dyDescent="0.25"/>
  <cols>
    <col min="1" max="1" width="9.42578125" customWidth="1"/>
    <col min="2" max="2" width="13.5703125" customWidth="1"/>
    <col min="3" max="3" width="2.7109375" customWidth="1"/>
    <col min="4" max="4" width="9.5703125" customWidth="1"/>
    <col min="5" max="5" width="2.7109375" customWidth="1"/>
    <col min="6" max="6" width="9.140625" customWidth="1"/>
    <col min="7" max="7" width="2.7109375" customWidth="1"/>
    <col min="8" max="8" width="9.140625" customWidth="1"/>
    <col min="9" max="9" width="2.7109375" customWidth="1"/>
    <col min="10" max="10" width="8.28515625" customWidth="1"/>
    <col min="11" max="11" width="2.5703125" customWidth="1"/>
    <col min="12" max="12" width="9.140625" customWidth="1"/>
    <col min="13" max="13" width="2.7109375" customWidth="1"/>
    <col min="14" max="14" width="9.140625" customWidth="1"/>
    <col min="15" max="15" width="2.42578125" customWidth="1"/>
    <col min="16" max="16" width="9.140625" customWidth="1"/>
    <col min="17" max="17" width="2.7109375" customWidth="1"/>
    <col min="18" max="18" width="9.140625" customWidth="1"/>
    <col min="19" max="19" width="2.5703125" customWidth="1"/>
    <col min="20" max="20" width="9.42578125" customWidth="1"/>
    <col min="21" max="21" width="2.42578125" customWidth="1"/>
    <col min="22" max="22" width="10.42578125" bestFit="1" customWidth="1"/>
    <col min="23" max="23" width="2.7109375" customWidth="1"/>
    <col min="24" max="24" width="9.85546875" customWidth="1"/>
    <col min="25" max="25" width="2.7109375" customWidth="1"/>
    <col min="26" max="26" width="10.140625" customWidth="1"/>
    <col min="27" max="27" width="3.7109375" bestFit="1" customWidth="1"/>
    <col min="28" max="28" width="10.28515625" customWidth="1"/>
  </cols>
  <sheetData>
    <row r="1" spans="1:28" x14ac:dyDescent="0.25">
      <c r="A1" s="1" t="s">
        <v>28</v>
      </c>
    </row>
    <row r="3" spans="1:28" x14ac:dyDescent="0.25">
      <c r="A3" s="140" t="s">
        <v>40</v>
      </c>
      <c r="B3" s="162" t="s">
        <v>39</v>
      </c>
      <c r="C3" s="151" t="s">
        <v>29</v>
      </c>
      <c r="D3" s="152"/>
      <c r="E3" s="153" t="s">
        <v>35</v>
      </c>
      <c r="F3" s="154"/>
      <c r="G3" s="154"/>
      <c r="H3" s="154"/>
      <c r="I3" s="154"/>
      <c r="J3" s="154"/>
      <c r="K3" s="154"/>
      <c r="L3" s="154"/>
      <c r="M3" s="154"/>
      <c r="N3" s="154"/>
      <c r="O3" s="154"/>
      <c r="P3" s="154"/>
      <c r="Q3" s="154"/>
      <c r="R3" s="154"/>
      <c r="S3" s="154"/>
      <c r="T3" s="155"/>
      <c r="U3" s="156" t="s">
        <v>36</v>
      </c>
      <c r="V3" s="156"/>
      <c r="W3" s="156"/>
      <c r="X3" s="156"/>
      <c r="Y3" s="156"/>
      <c r="Z3" s="157"/>
      <c r="AA3" s="147" t="s">
        <v>3</v>
      </c>
      <c r="AB3" s="148"/>
    </row>
    <row r="4" spans="1:28" x14ac:dyDescent="0.25">
      <c r="A4" s="164"/>
      <c r="B4" s="160"/>
      <c r="C4" s="137" t="s">
        <v>29</v>
      </c>
      <c r="D4" s="139"/>
      <c r="E4" s="137" t="s">
        <v>5</v>
      </c>
      <c r="F4" s="139"/>
      <c r="G4" s="137" t="s">
        <v>31</v>
      </c>
      <c r="H4" s="139"/>
      <c r="I4" s="137" t="s">
        <v>32</v>
      </c>
      <c r="J4" s="139"/>
      <c r="K4" s="137" t="s">
        <v>38</v>
      </c>
      <c r="L4" s="139"/>
      <c r="M4" s="146" t="s">
        <v>102</v>
      </c>
      <c r="N4" s="146"/>
      <c r="O4" s="146" t="s">
        <v>103</v>
      </c>
      <c r="P4" s="146"/>
      <c r="Q4" s="146" t="s">
        <v>104</v>
      </c>
      <c r="R4" s="146"/>
      <c r="S4" s="137" t="s">
        <v>43</v>
      </c>
      <c r="T4" s="139"/>
      <c r="U4" s="146" t="s">
        <v>33</v>
      </c>
      <c r="V4" s="146"/>
      <c r="W4" s="146" t="s">
        <v>44</v>
      </c>
      <c r="X4" s="146"/>
      <c r="Y4" s="158" t="s">
        <v>45</v>
      </c>
      <c r="Z4" s="158"/>
      <c r="AA4" s="149"/>
      <c r="AB4" s="150"/>
    </row>
    <row r="5" spans="1:28" ht="93" customHeight="1" thickBot="1" x14ac:dyDescent="0.3">
      <c r="A5" s="165"/>
      <c r="B5" s="163"/>
      <c r="C5" s="59" t="s">
        <v>30</v>
      </c>
      <c r="D5" s="15" t="s">
        <v>57</v>
      </c>
      <c r="E5" s="59" t="s">
        <v>30</v>
      </c>
      <c r="F5" s="15" t="s">
        <v>57</v>
      </c>
      <c r="G5" s="59" t="s">
        <v>30</v>
      </c>
      <c r="H5" s="15" t="s">
        <v>57</v>
      </c>
      <c r="I5" s="59" t="s">
        <v>30</v>
      </c>
      <c r="J5" s="15" t="s">
        <v>57</v>
      </c>
      <c r="K5" s="59" t="s">
        <v>30</v>
      </c>
      <c r="L5" s="15" t="s">
        <v>57</v>
      </c>
      <c r="M5" s="59" t="s">
        <v>30</v>
      </c>
      <c r="N5" s="15" t="s">
        <v>57</v>
      </c>
      <c r="O5" s="59" t="s">
        <v>30</v>
      </c>
      <c r="P5" s="15" t="s">
        <v>57</v>
      </c>
      <c r="Q5" s="59" t="s">
        <v>30</v>
      </c>
      <c r="R5" s="15" t="s">
        <v>57</v>
      </c>
      <c r="S5" s="59" t="s">
        <v>30</v>
      </c>
      <c r="T5" s="15" t="s">
        <v>57</v>
      </c>
      <c r="U5" s="59" t="s">
        <v>30</v>
      </c>
      <c r="V5" s="15" t="s">
        <v>57</v>
      </c>
      <c r="W5" s="59" t="s">
        <v>30</v>
      </c>
      <c r="X5" s="15" t="s">
        <v>57</v>
      </c>
      <c r="Y5" s="59" t="s">
        <v>30</v>
      </c>
      <c r="Z5" s="15" t="s">
        <v>57</v>
      </c>
      <c r="AA5" s="60" t="s">
        <v>30</v>
      </c>
      <c r="AB5" s="15" t="s">
        <v>41</v>
      </c>
    </row>
    <row r="6" spans="1:28" x14ac:dyDescent="0.25">
      <c r="A6" s="159" t="s">
        <v>4</v>
      </c>
      <c r="B6" s="6" t="s">
        <v>34</v>
      </c>
      <c r="C6" s="17"/>
      <c r="D6" s="17"/>
      <c r="E6" s="17"/>
      <c r="F6" s="17"/>
      <c r="G6" s="18"/>
      <c r="H6" s="18"/>
      <c r="I6" s="18"/>
      <c r="J6" s="18"/>
      <c r="K6" s="18"/>
      <c r="L6" s="18"/>
      <c r="M6" s="18"/>
      <c r="N6" s="18"/>
      <c r="O6" s="18"/>
      <c r="P6" s="18"/>
      <c r="Q6" s="18"/>
      <c r="R6" s="18"/>
      <c r="S6" s="18"/>
      <c r="T6" s="18"/>
      <c r="U6" s="18"/>
      <c r="V6" s="19"/>
      <c r="W6" s="61"/>
      <c r="X6" s="33"/>
      <c r="Y6" s="61"/>
      <c r="Z6" s="33"/>
      <c r="AA6" s="20"/>
      <c r="AB6" s="18"/>
    </row>
    <row r="7" spans="1:28" ht="15.75" thickBot="1" x14ac:dyDescent="0.3">
      <c r="A7" s="160"/>
      <c r="B7" s="58" t="s">
        <v>105</v>
      </c>
      <c r="C7" s="21"/>
      <c r="D7" s="21"/>
      <c r="E7" s="21">
        <v>1</v>
      </c>
      <c r="F7" s="21">
        <v>1210000</v>
      </c>
      <c r="G7" s="22"/>
      <c r="H7" s="22"/>
      <c r="I7" s="22"/>
      <c r="J7" s="22"/>
      <c r="K7" s="22"/>
      <c r="L7" s="22"/>
      <c r="M7" s="22"/>
      <c r="N7" s="22"/>
      <c r="O7" s="22"/>
      <c r="P7" s="22"/>
      <c r="Q7" s="22"/>
      <c r="R7" s="22"/>
      <c r="S7" s="22"/>
      <c r="T7" s="22"/>
      <c r="U7" s="22"/>
      <c r="V7" s="23"/>
      <c r="W7" s="22"/>
      <c r="X7" s="34"/>
      <c r="Y7" s="22"/>
      <c r="Z7" s="34"/>
      <c r="AA7" s="24">
        <f>C7+E7+G7+I7+K7+U7</f>
        <v>1</v>
      </c>
      <c r="AB7" s="22">
        <f>D7+F7+H7+J7+L7+V7</f>
        <v>1210000</v>
      </c>
    </row>
    <row r="8" spans="1:28" ht="15.75" thickTop="1" x14ac:dyDescent="0.25">
      <c r="A8" s="161"/>
      <c r="B8" s="16" t="s">
        <v>37</v>
      </c>
      <c r="C8" s="25"/>
      <c r="D8" s="25"/>
      <c r="E8" s="25">
        <f>E7</f>
        <v>1</v>
      </c>
      <c r="F8" s="25">
        <f>F7</f>
        <v>1210000</v>
      </c>
      <c r="G8" s="26"/>
      <c r="H8" s="26"/>
      <c r="I8" s="26"/>
      <c r="J8" s="26"/>
      <c r="K8" s="26"/>
      <c r="L8" s="26"/>
      <c r="M8" s="26"/>
      <c r="N8" s="26"/>
      <c r="O8" s="26"/>
      <c r="P8" s="26"/>
      <c r="Q8" s="26"/>
      <c r="R8" s="26"/>
      <c r="S8" s="26"/>
      <c r="T8" s="26"/>
      <c r="U8" s="26"/>
      <c r="V8" s="27"/>
      <c r="W8" s="62"/>
      <c r="X8" s="35"/>
      <c r="Y8" s="62"/>
      <c r="Z8" s="35"/>
      <c r="AA8" s="28">
        <f t="shared" ref="AA8:AB8" si="0">SUM(AA7)</f>
        <v>1</v>
      </c>
      <c r="AB8" s="26">
        <f t="shared" si="0"/>
        <v>1210000</v>
      </c>
    </row>
    <row r="9" spans="1:28" x14ac:dyDescent="0.25">
      <c r="A9" s="162" t="s">
        <v>6</v>
      </c>
      <c r="B9" s="2" t="s">
        <v>34</v>
      </c>
      <c r="C9" s="29"/>
      <c r="D9" s="29"/>
      <c r="E9" s="29"/>
      <c r="F9" s="29"/>
      <c r="G9" s="5">
        <v>1</v>
      </c>
      <c r="H9" s="5">
        <v>865374</v>
      </c>
      <c r="I9" s="5"/>
      <c r="J9" s="5"/>
      <c r="K9" s="5"/>
      <c r="L9" s="5"/>
      <c r="M9" s="5"/>
      <c r="N9" s="5"/>
      <c r="O9" s="5"/>
      <c r="P9" s="5"/>
      <c r="Q9" s="5"/>
      <c r="R9" s="5"/>
      <c r="S9" s="5"/>
      <c r="T9" s="5"/>
      <c r="U9" s="5"/>
      <c r="V9" s="30"/>
      <c r="W9" s="5"/>
      <c r="X9" s="36"/>
      <c r="Y9" s="5"/>
      <c r="Z9" s="36"/>
      <c r="AA9" s="31">
        <f>C9+E9+G9+J9+I9+U9</f>
        <v>1</v>
      </c>
      <c r="AB9" s="5">
        <f>D9+F9+H9+J9+L9+V9</f>
        <v>865374</v>
      </c>
    </row>
    <row r="10" spans="1:28" ht="15.75" thickBot="1" x14ac:dyDescent="0.3">
      <c r="A10" s="160"/>
      <c r="B10" s="58" t="s">
        <v>105</v>
      </c>
      <c r="C10" s="21"/>
      <c r="D10" s="21"/>
      <c r="E10" s="21"/>
      <c r="F10" s="21"/>
      <c r="G10" s="22"/>
      <c r="H10" s="22"/>
      <c r="I10" s="22"/>
      <c r="J10" s="22"/>
      <c r="K10" s="22"/>
      <c r="L10" s="22"/>
      <c r="M10" s="22"/>
      <c r="N10" s="22"/>
      <c r="O10" s="22"/>
      <c r="P10" s="22"/>
      <c r="Q10" s="22"/>
      <c r="R10" s="22"/>
      <c r="S10" s="22"/>
      <c r="T10" s="22"/>
      <c r="U10" s="22">
        <v>1</v>
      </c>
      <c r="V10" s="23">
        <v>1802559</v>
      </c>
      <c r="W10" s="22"/>
      <c r="X10" s="34"/>
      <c r="Y10" s="22"/>
      <c r="Z10" s="34"/>
      <c r="AA10" s="24">
        <f>C10+E10+G10+I10+K10+U10</f>
        <v>1</v>
      </c>
      <c r="AB10" s="22">
        <f>D10+F10+H10+J10+L10+V10</f>
        <v>1802559</v>
      </c>
    </row>
    <row r="11" spans="1:28" ht="15.75" thickTop="1" x14ac:dyDescent="0.25">
      <c r="A11" s="161"/>
      <c r="B11" s="16" t="s">
        <v>37</v>
      </c>
      <c r="C11" s="25"/>
      <c r="D11" s="25"/>
      <c r="E11" s="25"/>
      <c r="F11" s="25"/>
      <c r="G11" s="26">
        <f>G9+G10</f>
        <v>1</v>
      </c>
      <c r="H11" s="26">
        <f>H9+H10</f>
        <v>865374</v>
      </c>
      <c r="I11" s="26"/>
      <c r="J11" s="26"/>
      <c r="K11" s="26"/>
      <c r="L11" s="26"/>
      <c r="M11" s="26"/>
      <c r="N11" s="26"/>
      <c r="O11" s="26"/>
      <c r="P11" s="26"/>
      <c r="Q11" s="26"/>
      <c r="R11" s="26"/>
      <c r="S11" s="26"/>
      <c r="T11" s="26"/>
      <c r="U11" s="26">
        <f>U9+U10</f>
        <v>1</v>
      </c>
      <c r="V11" s="27">
        <f>V9+V10</f>
        <v>1802559</v>
      </c>
      <c r="W11" s="62"/>
      <c r="X11" s="35"/>
      <c r="Y11" s="62"/>
      <c r="Z11" s="35"/>
      <c r="AA11" s="28">
        <f t="shared" ref="AA11:AB11" si="1">SUM(AA9:AA10)</f>
        <v>2</v>
      </c>
      <c r="AB11" s="26">
        <f t="shared" si="1"/>
        <v>2667933</v>
      </c>
    </row>
    <row r="12" spans="1:28" x14ac:dyDescent="0.25">
      <c r="A12" s="162" t="s">
        <v>7</v>
      </c>
      <c r="B12" s="2" t="s">
        <v>34</v>
      </c>
      <c r="C12" s="29"/>
      <c r="D12" s="29"/>
      <c r="E12" s="29"/>
      <c r="F12" s="29"/>
      <c r="G12" s="29">
        <v>1</v>
      </c>
      <c r="H12" s="29">
        <v>1107895</v>
      </c>
      <c r="I12" s="29"/>
      <c r="J12" s="29"/>
      <c r="K12" s="29">
        <v>1</v>
      </c>
      <c r="L12" s="29">
        <v>1808322</v>
      </c>
      <c r="M12" s="29"/>
      <c r="N12" s="29"/>
      <c r="O12" s="29"/>
      <c r="P12" s="29"/>
      <c r="Q12" s="29"/>
      <c r="R12" s="29"/>
      <c r="S12" s="29"/>
      <c r="T12" s="29"/>
      <c r="U12" s="5"/>
      <c r="V12" s="30"/>
      <c r="W12" s="5"/>
      <c r="X12" s="36"/>
      <c r="Y12" s="5"/>
      <c r="Z12" s="36"/>
      <c r="AA12" s="31">
        <f>C12+E12+G12+I12+K12+U12</f>
        <v>2</v>
      </c>
      <c r="AB12" s="5">
        <f>D12+F12+H12+J12+L12+V12</f>
        <v>2916217</v>
      </c>
    </row>
    <row r="13" spans="1:28" ht="15.75" thickBot="1" x14ac:dyDescent="0.3">
      <c r="A13" s="160"/>
      <c r="B13" s="58" t="s">
        <v>105</v>
      </c>
      <c r="C13" s="21"/>
      <c r="D13" s="21"/>
      <c r="E13" s="21">
        <v>2</v>
      </c>
      <c r="F13" s="21">
        <v>2078804</v>
      </c>
      <c r="G13" s="21"/>
      <c r="H13" s="21"/>
      <c r="I13" s="21"/>
      <c r="J13" s="21"/>
      <c r="K13" s="21"/>
      <c r="L13" s="21"/>
      <c r="M13" s="21"/>
      <c r="N13" s="21"/>
      <c r="O13" s="21"/>
      <c r="P13" s="21"/>
      <c r="Q13" s="21"/>
      <c r="R13" s="21"/>
      <c r="S13" s="21"/>
      <c r="T13" s="21"/>
      <c r="U13" s="21">
        <v>1</v>
      </c>
      <c r="V13" s="32">
        <v>1310273</v>
      </c>
      <c r="W13" s="21"/>
      <c r="X13" s="37"/>
      <c r="Y13" s="21"/>
      <c r="Z13" s="37"/>
      <c r="AA13" s="24">
        <f>C13+E13+G13+I13+K13+U13</f>
        <v>3</v>
      </c>
      <c r="AB13" s="22">
        <f>D13+F13+H13+J13+L13+V13</f>
        <v>3389077</v>
      </c>
    </row>
    <row r="14" spans="1:28" ht="15.75" thickTop="1" x14ac:dyDescent="0.25">
      <c r="A14" s="161"/>
      <c r="B14" s="16" t="s">
        <v>37</v>
      </c>
      <c r="C14" s="25"/>
      <c r="D14" s="25"/>
      <c r="E14" s="25">
        <f>E12+E13</f>
        <v>2</v>
      </c>
      <c r="F14" s="25">
        <f>F12+F13</f>
        <v>2078804</v>
      </c>
      <c r="G14" s="26">
        <f>G12+G13</f>
        <v>1</v>
      </c>
      <c r="H14" s="26">
        <f>H12+H13</f>
        <v>1107895</v>
      </c>
      <c r="I14" s="26"/>
      <c r="J14" s="26"/>
      <c r="K14" s="26">
        <f>K12+K13</f>
        <v>1</v>
      </c>
      <c r="L14" s="26">
        <f>L12+L13</f>
        <v>1808322</v>
      </c>
      <c r="M14" s="26"/>
      <c r="N14" s="26"/>
      <c r="O14" s="26"/>
      <c r="P14" s="26"/>
      <c r="Q14" s="26"/>
      <c r="R14" s="26"/>
      <c r="S14" s="26"/>
      <c r="T14" s="26"/>
      <c r="U14" s="26">
        <f>U12+U13</f>
        <v>1</v>
      </c>
      <c r="V14" s="27">
        <f>V12+V13</f>
        <v>1310273</v>
      </c>
      <c r="W14" s="62"/>
      <c r="X14" s="35"/>
      <c r="Y14" s="62"/>
      <c r="Z14" s="35"/>
      <c r="AA14" s="28">
        <f t="shared" ref="AA14:AB14" si="2">SUM(AA12:AA13)</f>
        <v>5</v>
      </c>
      <c r="AB14" s="26">
        <f t="shared" si="2"/>
        <v>6305294</v>
      </c>
    </row>
    <row r="15" spans="1:28" x14ac:dyDescent="0.25">
      <c r="A15" s="162" t="s">
        <v>8</v>
      </c>
      <c r="B15" s="2" t="s">
        <v>34</v>
      </c>
      <c r="C15" s="5">
        <v>3</v>
      </c>
      <c r="D15" s="5">
        <v>1874295</v>
      </c>
      <c r="E15" s="5"/>
      <c r="F15" s="5"/>
      <c r="G15" s="5">
        <v>2</v>
      </c>
      <c r="H15" s="5">
        <v>9977018</v>
      </c>
      <c r="I15" s="5">
        <v>1</v>
      </c>
      <c r="J15" s="5">
        <v>928750</v>
      </c>
      <c r="K15" s="5"/>
      <c r="L15" s="5"/>
      <c r="M15" s="5"/>
      <c r="N15" s="5"/>
      <c r="O15" s="5"/>
      <c r="P15" s="5"/>
      <c r="Q15" s="5"/>
      <c r="R15" s="5"/>
      <c r="S15" s="2"/>
      <c r="U15" s="5">
        <v>1</v>
      </c>
      <c r="V15" s="30">
        <v>67367397</v>
      </c>
      <c r="W15" s="5"/>
      <c r="X15" s="36"/>
      <c r="Y15" s="5"/>
      <c r="Z15" s="36"/>
      <c r="AA15" s="31">
        <f>C15+E15+G15+I15+K15+U15</f>
        <v>7</v>
      </c>
      <c r="AB15" s="5">
        <f>D15+F15+H15+J15+L15+V15</f>
        <v>80147460</v>
      </c>
    </row>
    <row r="16" spans="1:28" ht="15.75" thickBot="1" x14ac:dyDescent="0.3">
      <c r="A16" s="160"/>
      <c r="B16" s="58" t="s">
        <v>105</v>
      </c>
      <c r="C16" s="22">
        <v>5</v>
      </c>
      <c r="D16" s="22">
        <v>1070850</v>
      </c>
      <c r="E16" s="22">
        <v>1</v>
      </c>
      <c r="F16" s="22">
        <v>1427019</v>
      </c>
      <c r="G16" s="22"/>
      <c r="H16" s="22"/>
      <c r="I16" s="22"/>
      <c r="J16" s="22"/>
      <c r="K16" s="22"/>
      <c r="L16" s="22"/>
      <c r="M16" s="22"/>
      <c r="N16" s="22"/>
      <c r="O16" s="22"/>
      <c r="P16" s="22"/>
      <c r="Q16" s="22"/>
      <c r="R16" s="22"/>
      <c r="S16" s="22">
        <v>1</v>
      </c>
      <c r="T16" s="22">
        <v>462080</v>
      </c>
      <c r="U16" s="22">
        <v>1</v>
      </c>
      <c r="V16" s="23">
        <v>6831737</v>
      </c>
      <c r="W16" s="22">
        <v>1</v>
      </c>
      <c r="X16" s="34">
        <v>135000</v>
      </c>
      <c r="Y16" s="22">
        <v>1</v>
      </c>
      <c r="Z16" s="34">
        <v>340300</v>
      </c>
      <c r="AA16" s="24">
        <f>C16+E16+G16+I16+K16+S16+U16+W16+Y16</f>
        <v>10</v>
      </c>
      <c r="AB16" s="22">
        <f>D16+F16+H16+J16+L16+T16+V16+X16+Z16</f>
        <v>10266986</v>
      </c>
    </row>
    <row r="17" spans="1:28" ht="15.75" thickTop="1" x14ac:dyDescent="0.25">
      <c r="A17" s="161"/>
      <c r="B17" s="16" t="s">
        <v>37</v>
      </c>
      <c r="C17" s="26">
        <f>C16+C15</f>
        <v>8</v>
      </c>
      <c r="D17" s="26">
        <f>D16+D15</f>
        <v>2945145</v>
      </c>
      <c r="E17" s="26">
        <f t="shared" ref="E17:J17" si="3">E15+E16</f>
        <v>1</v>
      </c>
      <c r="F17" s="26">
        <f t="shared" si="3"/>
        <v>1427019</v>
      </c>
      <c r="G17" s="26">
        <f t="shared" si="3"/>
        <v>2</v>
      </c>
      <c r="H17" s="26">
        <f t="shared" si="3"/>
        <v>9977018</v>
      </c>
      <c r="I17" s="26">
        <f t="shared" si="3"/>
        <v>1</v>
      </c>
      <c r="J17" s="26">
        <f t="shared" si="3"/>
        <v>928750</v>
      </c>
      <c r="K17" s="26"/>
      <c r="L17" s="26"/>
      <c r="M17" s="26"/>
      <c r="N17" s="26"/>
      <c r="O17" s="26"/>
      <c r="P17" s="26"/>
      <c r="Q17" s="26"/>
      <c r="R17" s="26"/>
      <c r="S17" s="26">
        <f t="shared" ref="S17:Z17" si="4">S15+S16</f>
        <v>1</v>
      </c>
      <c r="T17" s="26">
        <f t="shared" si="4"/>
        <v>462080</v>
      </c>
      <c r="U17" s="26">
        <f t="shared" si="4"/>
        <v>2</v>
      </c>
      <c r="V17" s="27">
        <f t="shared" si="4"/>
        <v>74199134</v>
      </c>
      <c r="W17" s="62">
        <f t="shared" si="4"/>
        <v>1</v>
      </c>
      <c r="X17" s="35">
        <f t="shared" si="4"/>
        <v>135000</v>
      </c>
      <c r="Y17" s="62">
        <f t="shared" si="4"/>
        <v>1</v>
      </c>
      <c r="Z17" s="35">
        <f t="shared" si="4"/>
        <v>340300</v>
      </c>
      <c r="AA17" s="28">
        <f t="shared" ref="AA17:AB17" si="5">SUM(AA15:AA16)</f>
        <v>17</v>
      </c>
      <c r="AB17" s="26">
        <f t="shared" si="5"/>
        <v>90414446</v>
      </c>
    </row>
    <row r="18" spans="1:28" x14ac:dyDescent="0.25">
      <c r="A18" s="145" t="s">
        <v>100</v>
      </c>
      <c r="B18" s="2" t="s">
        <v>34</v>
      </c>
      <c r="C18" s="5">
        <v>2</v>
      </c>
      <c r="D18" s="5">
        <v>2088371</v>
      </c>
      <c r="E18" s="5"/>
      <c r="F18" s="5"/>
      <c r="G18" s="5">
        <v>1</v>
      </c>
      <c r="H18" s="5">
        <v>158665</v>
      </c>
      <c r="I18" s="5"/>
      <c r="J18" s="5"/>
      <c r="K18" s="5"/>
      <c r="L18" s="5"/>
      <c r="M18" s="5">
        <v>1</v>
      </c>
      <c r="N18" s="5">
        <v>904970</v>
      </c>
      <c r="O18" s="5">
        <v>1</v>
      </c>
      <c r="P18" s="5">
        <v>3980000</v>
      </c>
      <c r="Q18" s="5">
        <v>1</v>
      </c>
      <c r="R18" s="5">
        <v>2366000</v>
      </c>
      <c r="S18" s="5"/>
      <c r="T18" s="5"/>
      <c r="U18" s="5"/>
      <c r="V18" s="5"/>
      <c r="W18" s="5"/>
      <c r="X18" s="5"/>
      <c r="Y18" s="5">
        <v>1</v>
      </c>
      <c r="Z18" s="130">
        <v>481768</v>
      </c>
      <c r="AA18" s="131">
        <f>C18+E18+G18+I18+K18+M18+O18+Q18+S18+U18+W18+Y18</f>
        <v>7</v>
      </c>
      <c r="AB18" s="5">
        <f>D18+F18+H18+J18+L18+N18+P18+R18+T18+V18+X18+Z18</f>
        <v>9979774</v>
      </c>
    </row>
    <row r="19" spans="1:28" ht="15.75" thickBot="1" x14ac:dyDescent="0.3">
      <c r="A19" s="145"/>
      <c r="B19" s="58" t="s">
        <v>105</v>
      </c>
      <c r="C19" s="22">
        <v>1</v>
      </c>
      <c r="D19" s="22">
        <v>583141</v>
      </c>
      <c r="E19" s="22">
        <v>1</v>
      </c>
      <c r="F19" s="22">
        <v>280999</v>
      </c>
      <c r="G19" s="22"/>
      <c r="H19" s="22"/>
      <c r="I19" s="22"/>
      <c r="J19" s="22"/>
      <c r="K19" s="22"/>
      <c r="L19" s="22"/>
      <c r="M19" s="22"/>
      <c r="N19" s="22"/>
      <c r="O19" s="22"/>
      <c r="P19" s="22"/>
      <c r="Q19" s="22"/>
      <c r="R19" s="22"/>
      <c r="S19" s="22"/>
      <c r="T19" s="22"/>
      <c r="U19" s="22"/>
      <c r="V19" s="22"/>
      <c r="W19" s="22"/>
      <c r="X19" s="22"/>
      <c r="Y19" s="22"/>
      <c r="Z19" s="132"/>
      <c r="AA19" s="133">
        <f>C19+E19</f>
        <v>2</v>
      </c>
      <c r="AB19" s="22">
        <f>D19+F19</f>
        <v>864140</v>
      </c>
    </row>
    <row r="20" spans="1:28" ht="15.75" thickTop="1" x14ac:dyDescent="0.25">
      <c r="A20" s="145"/>
      <c r="B20" s="16" t="s">
        <v>37</v>
      </c>
      <c r="C20" s="26">
        <f>C18+C19</f>
        <v>3</v>
      </c>
      <c r="D20" s="26">
        <f>D19+D18</f>
        <v>2671512</v>
      </c>
      <c r="E20" s="26">
        <f>E19</f>
        <v>1</v>
      </c>
      <c r="F20" s="26">
        <f>F19</f>
        <v>280999</v>
      </c>
      <c r="G20" s="26">
        <f>G18</f>
        <v>1</v>
      </c>
      <c r="H20" s="26">
        <f>H18</f>
        <v>158665</v>
      </c>
      <c r="I20" s="26"/>
      <c r="J20" s="26"/>
      <c r="K20" s="26"/>
      <c r="L20" s="26"/>
      <c r="M20" s="26">
        <f t="shared" ref="M20:R20" si="6">M18</f>
        <v>1</v>
      </c>
      <c r="N20" s="26">
        <f t="shared" si="6"/>
        <v>904970</v>
      </c>
      <c r="O20" s="26">
        <f t="shared" si="6"/>
        <v>1</v>
      </c>
      <c r="P20" s="26">
        <f t="shared" si="6"/>
        <v>3980000</v>
      </c>
      <c r="Q20" s="26">
        <f t="shared" si="6"/>
        <v>1</v>
      </c>
      <c r="R20" s="26">
        <f t="shared" si="6"/>
        <v>2366000</v>
      </c>
      <c r="S20" s="26"/>
      <c r="T20" s="26"/>
      <c r="U20" s="26"/>
      <c r="V20" s="26"/>
      <c r="W20" s="26"/>
      <c r="X20" s="26"/>
      <c r="Y20" s="26">
        <f>Y18</f>
        <v>1</v>
      </c>
      <c r="Z20" s="134">
        <f>Z18</f>
        <v>481768</v>
      </c>
      <c r="AA20" s="135">
        <f>AA19+AA18</f>
        <v>9</v>
      </c>
      <c r="AB20" s="26">
        <f>AB19+AB18</f>
        <v>10843914</v>
      </c>
    </row>
  </sheetData>
  <mergeCells count="23">
    <mergeCell ref="B3:B5"/>
    <mergeCell ref="A3:A5"/>
    <mergeCell ref="A18:A20"/>
    <mergeCell ref="A6:A8"/>
    <mergeCell ref="A9:A11"/>
    <mergeCell ref="A12:A14"/>
    <mergeCell ref="A15:A17"/>
    <mergeCell ref="U4:V4"/>
    <mergeCell ref="AA3:AB4"/>
    <mergeCell ref="C3:D3"/>
    <mergeCell ref="E3:T3"/>
    <mergeCell ref="S4:T4"/>
    <mergeCell ref="U3:Z3"/>
    <mergeCell ref="W4:X4"/>
    <mergeCell ref="Y4:Z4"/>
    <mergeCell ref="C4:D4"/>
    <mergeCell ref="E4:F4"/>
    <mergeCell ref="G4:H4"/>
    <mergeCell ref="I4:J4"/>
    <mergeCell ref="K4:L4"/>
    <mergeCell ref="M4:N4"/>
    <mergeCell ref="O4:P4"/>
    <mergeCell ref="Q4:R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1" workbookViewId="0">
      <selection activeCell="S61" sqref="S61"/>
    </sheetView>
  </sheetViews>
  <sheetFormatPr defaultRowHeight="15" x14ac:dyDescent="0.25"/>
  <sheetData>
    <row r="1" spans="1:14" x14ac:dyDescent="0.25">
      <c r="A1" s="166" t="s">
        <v>101</v>
      </c>
      <c r="B1" s="166"/>
      <c r="C1" s="166"/>
      <c r="D1" s="166"/>
      <c r="E1" s="166"/>
      <c r="F1" s="166"/>
      <c r="G1" s="166"/>
      <c r="H1" s="166"/>
      <c r="I1" s="166"/>
      <c r="J1" s="166"/>
      <c r="K1" s="166"/>
      <c r="L1" s="166"/>
      <c r="M1" s="166"/>
      <c r="N1" s="166"/>
    </row>
    <row r="34" spans="1:14" x14ac:dyDescent="0.25">
      <c r="A34" s="2"/>
      <c r="B34" s="63" t="s">
        <v>29</v>
      </c>
      <c r="C34" s="64" t="s">
        <v>5</v>
      </c>
      <c r="D34" s="64" t="s">
        <v>31</v>
      </c>
      <c r="E34" s="64" t="s">
        <v>32</v>
      </c>
      <c r="F34" s="64" t="s">
        <v>38</v>
      </c>
      <c r="G34" s="64" t="s">
        <v>43</v>
      </c>
      <c r="H34" s="64" t="s">
        <v>102</v>
      </c>
      <c r="I34" s="64" t="s">
        <v>103</v>
      </c>
      <c r="J34" s="64" t="s">
        <v>104</v>
      </c>
      <c r="K34" s="65" t="s">
        <v>33</v>
      </c>
      <c r="L34" s="65" t="s">
        <v>44</v>
      </c>
      <c r="M34" s="65" t="s">
        <v>45</v>
      </c>
      <c r="N34" s="66" t="s">
        <v>3</v>
      </c>
    </row>
    <row r="35" spans="1:14" x14ac:dyDescent="0.25">
      <c r="A35" s="2" t="s">
        <v>4</v>
      </c>
      <c r="B35" s="63">
        <v>0</v>
      </c>
      <c r="C35" s="64">
        <v>1</v>
      </c>
      <c r="D35" s="64">
        <v>0</v>
      </c>
      <c r="E35" s="64">
        <v>0</v>
      </c>
      <c r="F35" s="64">
        <v>0</v>
      </c>
      <c r="G35" s="64">
        <v>0</v>
      </c>
      <c r="H35" s="64">
        <v>0</v>
      </c>
      <c r="I35" s="64">
        <v>0</v>
      </c>
      <c r="J35" s="64">
        <v>0</v>
      </c>
      <c r="K35" s="65">
        <v>0</v>
      </c>
      <c r="L35" s="65">
        <v>0</v>
      </c>
      <c r="M35" s="65">
        <v>0</v>
      </c>
      <c r="N35" s="66">
        <f>SUM(B35:M35)</f>
        <v>1</v>
      </c>
    </row>
    <row r="36" spans="1:14" x14ac:dyDescent="0.25">
      <c r="A36" s="2" t="s">
        <v>6</v>
      </c>
      <c r="B36" s="63">
        <v>0</v>
      </c>
      <c r="C36" s="64">
        <v>0</v>
      </c>
      <c r="D36" s="64">
        <v>1</v>
      </c>
      <c r="E36" s="64">
        <v>0</v>
      </c>
      <c r="F36" s="64">
        <v>0</v>
      </c>
      <c r="G36" s="64">
        <v>0</v>
      </c>
      <c r="H36" s="64">
        <v>0</v>
      </c>
      <c r="I36" s="64">
        <v>0</v>
      </c>
      <c r="J36" s="64">
        <v>0</v>
      </c>
      <c r="K36" s="65">
        <v>1</v>
      </c>
      <c r="L36" s="65">
        <v>0</v>
      </c>
      <c r="M36" s="65">
        <v>0</v>
      </c>
      <c r="N36" s="66">
        <f>SUM(B36:M36)</f>
        <v>2</v>
      </c>
    </row>
    <row r="37" spans="1:14" x14ac:dyDescent="0.25">
      <c r="A37" s="2" t="s">
        <v>7</v>
      </c>
      <c r="B37" s="63">
        <v>0</v>
      </c>
      <c r="C37" s="64">
        <v>2</v>
      </c>
      <c r="D37" s="64">
        <v>1</v>
      </c>
      <c r="E37" s="64">
        <v>0</v>
      </c>
      <c r="F37" s="64">
        <v>1</v>
      </c>
      <c r="G37" s="64">
        <v>0</v>
      </c>
      <c r="H37" s="64">
        <v>0</v>
      </c>
      <c r="I37" s="64">
        <v>0</v>
      </c>
      <c r="J37" s="64">
        <v>0</v>
      </c>
      <c r="K37" s="65">
        <v>1</v>
      </c>
      <c r="L37" s="65">
        <v>0</v>
      </c>
      <c r="M37" s="65">
        <v>0</v>
      </c>
      <c r="N37" s="66">
        <f>SUM(B37:M37)</f>
        <v>5</v>
      </c>
    </row>
    <row r="38" spans="1:14" x14ac:dyDescent="0.25">
      <c r="A38" s="2" t="s">
        <v>8</v>
      </c>
      <c r="B38" s="63">
        <v>8</v>
      </c>
      <c r="C38" s="64">
        <v>1</v>
      </c>
      <c r="D38" s="64">
        <v>2</v>
      </c>
      <c r="E38" s="64">
        <v>1</v>
      </c>
      <c r="F38" s="64">
        <v>0</v>
      </c>
      <c r="G38" s="64">
        <v>1</v>
      </c>
      <c r="H38" s="64">
        <v>0</v>
      </c>
      <c r="I38" s="64">
        <v>0</v>
      </c>
      <c r="J38" s="64">
        <v>0</v>
      </c>
      <c r="K38" s="65">
        <v>2</v>
      </c>
      <c r="L38" s="65">
        <v>1</v>
      </c>
      <c r="M38" s="65">
        <v>1</v>
      </c>
      <c r="N38" s="66">
        <f>SUM(B38:M38)</f>
        <v>17</v>
      </c>
    </row>
    <row r="39" spans="1:14" x14ac:dyDescent="0.25">
      <c r="A39" s="82" t="s">
        <v>100</v>
      </c>
      <c r="B39" s="63">
        <v>3</v>
      </c>
      <c r="C39" s="64">
        <v>1</v>
      </c>
      <c r="D39" s="64">
        <v>1</v>
      </c>
      <c r="E39" s="64">
        <v>0</v>
      </c>
      <c r="F39" s="64">
        <v>0</v>
      </c>
      <c r="G39" s="64">
        <v>0</v>
      </c>
      <c r="H39" s="64">
        <v>1</v>
      </c>
      <c r="I39" s="64">
        <v>1</v>
      </c>
      <c r="J39" s="64">
        <v>1</v>
      </c>
      <c r="K39" s="65">
        <v>0</v>
      </c>
      <c r="L39" s="65">
        <v>0</v>
      </c>
      <c r="M39" s="65">
        <v>1</v>
      </c>
      <c r="N39" s="66">
        <f>SUM(B39:M39)</f>
        <v>9</v>
      </c>
    </row>
    <row r="41" spans="1:14" x14ac:dyDescent="0.25">
      <c r="A41" s="2"/>
      <c r="B41" s="2" t="s">
        <v>29</v>
      </c>
      <c r="C41" s="2" t="s">
        <v>54</v>
      </c>
      <c r="D41" s="2" t="s">
        <v>36</v>
      </c>
    </row>
    <row r="42" spans="1:14" x14ac:dyDescent="0.25">
      <c r="A42" s="2" t="s">
        <v>4</v>
      </c>
      <c r="B42" s="51">
        <f>B35/N35</f>
        <v>0</v>
      </c>
      <c r="C42" s="51">
        <f>C35/N35</f>
        <v>1</v>
      </c>
      <c r="D42" s="51">
        <f>K35/N35</f>
        <v>0</v>
      </c>
    </row>
    <row r="43" spans="1:14" x14ac:dyDescent="0.25">
      <c r="A43" s="2" t="s">
        <v>6</v>
      </c>
      <c r="B43" s="51">
        <f>B36/N36</f>
        <v>0</v>
      </c>
      <c r="C43" s="51">
        <f>D36/N36</f>
        <v>0.5</v>
      </c>
      <c r="D43" s="51">
        <f>K36/N36</f>
        <v>0.5</v>
      </c>
    </row>
    <row r="44" spans="1:14" x14ac:dyDescent="0.25">
      <c r="A44" s="2" t="s">
        <v>7</v>
      </c>
      <c r="B44" s="51">
        <f>B37/N37</f>
        <v>0</v>
      </c>
      <c r="C44" s="51">
        <f>(C37+D37+F37)/N37</f>
        <v>0.8</v>
      </c>
      <c r="D44" s="51">
        <f>K37/N37</f>
        <v>0.2</v>
      </c>
    </row>
    <row r="45" spans="1:14" x14ac:dyDescent="0.25">
      <c r="A45" s="2" t="s">
        <v>8</v>
      </c>
      <c r="B45" s="51">
        <f>B38/N38</f>
        <v>0.47058823529411764</v>
      </c>
      <c r="C45" s="51">
        <f>(C38+D38+E38+G38)/N38</f>
        <v>0.29411764705882354</v>
      </c>
      <c r="D45" s="51">
        <f>(K38+L38+M38)/N38</f>
        <v>0.23529411764705882</v>
      </c>
    </row>
    <row r="46" spans="1:14" x14ac:dyDescent="0.25">
      <c r="A46" s="82" t="s">
        <v>100</v>
      </c>
      <c r="B46" s="51">
        <f>B39/N39</f>
        <v>0.33333333333333331</v>
      </c>
      <c r="C46" s="51">
        <f>(C39+D39+E39+F39+G39+H39+I39+J39)/N39</f>
        <v>0.55555555555555558</v>
      </c>
      <c r="D46" s="51">
        <f>(K39+L39+M39)/N39</f>
        <v>0.1111111111111111</v>
      </c>
    </row>
    <row r="48" spans="1:14" x14ac:dyDescent="0.25">
      <c r="A48" s="2"/>
      <c r="B48" s="63" t="s">
        <v>29</v>
      </c>
      <c r="C48" s="64" t="s">
        <v>5</v>
      </c>
      <c r="D48" s="64" t="s">
        <v>31</v>
      </c>
      <c r="E48" s="64" t="s">
        <v>102</v>
      </c>
      <c r="F48" s="64" t="s">
        <v>103</v>
      </c>
      <c r="G48" s="64" t="s">
        <v>104</v>
      </c>
      <c r="H48" s="65" t="s">
        <v>45</v>
      </c>
    </row>
    <row r="49" spans="1:8" x14ac:dyDescent="0.25">
      <c r="A49" s="82" t="s">
        <v>66</v>
      </c>
      <c r="B49" s="2">
        <v>0</v>
      </c>
      <c r="C49" s="2">
        <v>0</v>
      </c>
      <c r="D49" s="2">
        <v>0</v>
      </c>
      <c r="E49" s="82">
        <v>0</v>
      </c>
      <c r="F49" s="82">
        <v>0</v>
      </c>
      <c r="G49" s="82">
        <v>0</v>
      </c>
      <c r="H49" s="2">
        <v>0</v>
      </c>
    </row>
    <row r="50" spans="1:8" x14ac:dyDescent="0.25">
      <c r="A50" s="82" t="s">
        <v>67</v>
      </c>
      <c r="B50" s="2">
        <v>2</v>
      </c>
      <c r="C50" s="2">
        <v>0</v>
      </c>
      <c r="D50" s="2">
        <v>1</v>
      </c>
      <c r="E50" s="82">
        <v>1</v>
      </c>
      <c r="F50" s="82">
        <v>1</v>
      </c>
      <c r="G50" s="82">
        <v>1</v>
      </c>
      <c r="H50" s="2">
        <v>1</v>
      </c>
    </row>
    <row r="51" spans="1:8" x14ac:dyDescent="0.25">
      <c r="A51" s="82" t="s">
        <v>68</v>
      </c>
      <c r="B51" s="2">
        <v>1</v>
      </c>
      <c r="C51" s="2">
        <v>1</v>
      </c>
      <c r="D51" s="2">
        <v>0</v>
      </c>
      <c r="E51" s="2">
        <v>0</v>
      </c>
      <c r="F51" s="2">
        <v>0</v>
      </c>
      <c r="G51" s="2">
        <v>0</v>
      </c>
      <c r="H51" s="2">
        <v>0</v>
      </c>
    </row>
  </sheetData>
  <mergeCells count="1">
    <mergeCell ref="A1:N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abSelected="1" topLeftCell="A28" workbookViewId="0">
      <selection activeCell="O38" sqref="O38"/>
    </sheetView>
  </sheetViews>
  <sheetFormatPr defaultRowHeight="15" x14ac:dyDescent="0.25"/>
  <cols>
    <col min="2" max="2" width="13.5703125" customWidth="1"/>
    <col min="3" max="3" width="8.85546875" customWidth="1"/>
    <col min="4" max="4" width="10.140625" customWidth="1"/>
    <col min="5" max="5" width="9.85546875" bestFit="1" customWidth="1"/>
    <col min="6" max="6" width="10.7109375" customWidth="1"/>
    <col min="7" max="7" width="9.85546875" customWidth="1"/>
    <col min="8" max="8" width="10" customWidth="1"/>
    <col min="9" max="9" width="9.85546875" bestFit="1" customWidth="1"/>
    <col min="11" max="11" width="9.85546875" bestFit="1" customWidth="1"/>
  </cols>
  <sheetData>
    <row r="1" spans="1:8" ht="33" customHeight="1" x14ac:dyDescent="0.25">
      <c r="A1" s="179" t="s">
        <v>75</v>
      </c>
      <c r="B1" s="179"/>
      <c r="C1" s="179"/>
      <c r="D1" s="179"/>
      <c r="E1" s="179"/>
      <c r="F1" s="179"/>
      <c r="G1" s="179"/>
      <c r="H1" s="179"/>
    </row>
    <row r="2" spans="1:8" ht="15.75" customHeight="1" x14ac:dyDescent="0.25"/>
    <row r="3" spans="1:8" ht="15" customHeight="1" x14ac:dyDescent="0.25">
      <c r="A3" s="146"/>
      <c r="B3" s="171" t="s">
        <v>39</v>
      </c>
      <c r="C3" s="146" t="s">
        <v>58</v>
      </c>
      <c r="D3" s="146"/>
      <c r="E3" s="146"/>
      <c r="F3" s="146"/>
      <c r="G3" s="146"/>
      <c r="H3" s="146"/>
    </row>
    <row r="4" spans="1:8" x14ac:dyDescent="0.25">
      <c r="A4" s="146"/>
      <c r="B4" s="171"/>
      <c r="C4" s="170" t="s">
        <v>60</v>
      </c>
      <c r="D4" s="170"/>
      <c r="E4" s="180" t="s">
        <v>61</v>
      </c>
      <c r="F4" s="181"/>
      <c r="G4" s="171" t="s">
        <v>59</v>
      </c>
      <c r="H4" s="171"/>
    </row>
    <row r="5" spans="1:8" ht="45.75" thickBot="1" x14ac:dyDescent="0.3">
      <c r="A5" s="173"/>
      <c r="B5" s="172"/>
      <c r="C5" s="12" t="s">
        <v>69</v>
      </c>
      <c r="D5" s="12" t="s">
        <v>90</v>
      </c>
      <c r="E5" s="12" t="s">
        <v>69</v>
      </c>
      <c r="F5" s="12" t="s">
        <v>90</v>
      </c>
      <c r="G5" s="86" t="s">
        <v>69</v>
      </c>
      <c r="H5" s="12" t="s">
        <v>90</v>
      </c>
    </row>
    <row r="6" spans="1:8" ht="15.75" thickTop="1" x14ac:dyDescent="0.25">
      <c r="A6" s="174" t="s">
        <v>4</v>
      </c>
      <c r="B6" s="6" t="s">
        <v>67</v>
      </c>
      <c r="C6" s="18">
        <v>0</v>
      </c>
      <c r="D6" s="18">
        <v>0</v>
      </c>
      <c r="E6" s="9"/>
      <c r="F6" s="87"/>
      <c r="G6" s="6"/>
      <c r="H6" s="6"/>
    </row>
    <row r="7" spans="1:8" ht="15.75" thickBot="1" x14ac:dyDescent="0.3">
      <c r="A7" s="164"/>
      <c r="B7" s="72" t="s">
        <v>68</v>
      </c>
      <c r="C7" s="74">
        <v>1</v>
      </c>
      <c r="D7" s="94">
        <v>1210000</v>
      </c>
      <c r="E7" s="72"/>
      <c r="F7" s="72"/>
      <c r="G7" s="72"/>
      <c r="H7" s="72"/>
    </row>
    <row r="8" spans="1:8" x14ac:dyDescent="0.25">
      <c r="A8" s="175"/>
      <c r="B8" s="89" t="s">
        <v>3</v>
      </c>
      <c r="C8" s="90">
        <v>1</v>
      </c>
      <c r="D8" s="91">
        <f>SUM(D7)</f>
        <v>1210000</v>
      </c>
      <c r="E8" s="92"/>
      <c r="F8" s="93"/>
      <c r="G8" s="99"/>
      <c r="H8" s="99"/>
    </row>
    <row r="9" spans="1:8" x14ac:dyDescent="0.25">
      <c r="A9" s="140" t="s">
        <v>6</v>
      </c>
      <c r="B9" s="2" t="s">
        <v>67</v>
      </c>
      <c r="C9" s="5">
        <v>1</v>
      </c>
      <c r="D9" s="4">
        <v>865374</v>
      </c>
      <c r="E9" s="4"/>
      <c r="F9" s="88"/>
      <c r="G9" s="2"/>
      <c r="H9" s="2"/>
    </row>
    <row r="10" spans="1:8" ht="15.75" thickBot="1" x14ac:dyDescent="0.3">
      <c r="A10" s="164"/>
      <c r="B10" s="72" t="s">
        <v>68</v>
      </c>
      <c r="C10" s="74">
        <v>1</v>
      </c>
      <c r="D10" s="74">
        <v>1802559</v>
      </c>
      <c r="E10" s="72"/>
      <c r="F10" s="72"/>
      <c r="G10" s="72"/>
      <c r="H10" s="72"/>
    </row>
    <row r="11" spans="1:8" x14ac:dyDescent="0.25">
      <c r="A11" s="175"/>
      <c r="B11" s="89" t="s">
        <v>3</v>
      </c>
      <c r="C11" s="90">
        <f>SUM(C9:C10)</f>
        <v>2</v>
      </c>
      <c r="D11" s="90">
        <f>SUM(D9:D10)</f>
        <v>2667933</v>
      </c>
      <c r="E11" s="92"/>
      <c r="F11" s="93"/>
      <c r="G11" s="99"/>
      <c r="H11" s="99"/>
    </row>
    <row r="12" spans="1:8" x14ac:dyDescent="0.25">
      <c r="A12" s="140" t="s">
        <v>7</v>
      </c>
      <c r="B12" s="2" t="s">
        <v>67</v>
      </c>
      <c r="C12" s="4">
        <v>2</v>
      </c>
      <c r="D12" s="4">
        <v>2916217</v>
      </c>
      <c r="E12" s="4"/>
      <c r="F12" s="88"/>
      <c r="G12" s="2"/>
      <c r="H12" s="2"/>
    </row>
    <row r="13" spans="1:8" ht="15.75" thickBot="1" x14ac:dyDescent="0.3">
      <c r="A13" s="164"/>
      <c r="B13" s="72" t="s">
        <v>68</v>
      </c>
      <c r="C13" s="96">
        <v>2</v>
      </c>
      <c r="D13" s="74">
        <v>3389077</v>
      </c>
      <c r="E13" s="74"/>
      <c r="F13" s="74"/>
      <c r="G13" s="72"/>
      <c r="H13" s="72"/>
    </row>
    <row r="14" spans="1:8" x14ac:dyDescent="0.25">
      <c r="A14" s="175"/>
      <c r="B14" s="89" t="s">
        <v>3</v>
      </c>
      <c r="C14" s="90">
        <f>SUM(C12:C13)</f>
        <v>4</v>
      </c>
      <c r="D14" s="90">
        <f>SUM(D12:D13)</f>
        <v>6305294</v>
      </c>
      <c r="E14" s="90"/>
      <c r="F14" s="95"/>
      <c r="G14" s="99"/>
      <c r="H14" s="99"/>
    </row>
    <row r="15" spans="1:8" x14ac:dyDescent="0.25">
      <c r="A15" s="146" t="s">
        <v>8</v>
      </c>
      <c r="B15" s="2" t="s">
        <v>67</v>
      </c>
      <c r="C15" s="5">
        <v>7</v>
      </c>
      <c r="D15" s="5">
        <v>80147460</v>
      </c>
      <c r="E15" s="2"/>
      <c r="F15" s="2"/>
      <c r="G15" s="2"/>
      <c r="H15" s="2"/>
    </row>
    <row r="16" spans="1:8" ht="15.75" thickBot="1" x14ac:dyDescent="0.3">
      <c r="A16" s="146"/>
      <c r="B16" s="72" t="s">
        <v>68</v>
      </c>
      <c r="C16" s="96">
        <v>4</v>
      </c>
      <c r="D16" s="74">
        <v>10266986</v>
      </c>
      <c r="E16" s="72"/>
      <c r="F16" s="72"/>
      <c r="G16" s="72"/>
      <c r="H16" s="72"/>
    </row>
    <row r="17" spans="1:9" x14ac:dyDescent="0.25">
      <c r="A17" s="146"/>
      <c r="B17" s="89" t="s">
        <v>3</v>
      </c>
      <c r="C17" s="90">
        <f>SUM(C15:C16)</f>
        <v>11</v>
      </c>
      <c r="D17" s="90">
        <f>SUM(D15:D16)</f>
        <v>90414446</v>
      </c>
      <c r="E17" s="92"/>
      <c r="F17" s="92"/>
      <c r="G17" s="99"/>
      <c r="H17" s="99"/>
    </row>
    <row r="18" spans="1:9" x14ac:dyDescent="0.25">
      <c r="A18" s="146" t="s">
        <v>100</v>
      </c>
      <c r="B18" s="2" t="s">
        <v>67</v>
      </c>
      <c r="C18" s="5">
        <v>6</v>
      </c>
      <c r="D18" s="5">
        <v>9979774</v>
      </c>
      <c r="E18" s="2"/>
      <c r="F18" s="2"/>
      <c r="G18" s="2"/>
      <c r="H18" s="2"/>
    </row>
    <row r="19" spans="1:9" ht="15.75" thickBot="1" x14ac:dyDescent="0.3">
      <c r="A19" s="146"/>
      <c r="B19" s="72" t="s">
        <v>68</v>
      </c>
      <c r="C19" s="96">
        <v>2</v>
      </c>
      <c r="D19" s="74">
        <v>864140</v>
      </c>
      <c r="E19" s="72"/>
      <c r="F19" s="72"/>
      <c r="G19" s="72"/>
      <c r="H19" s="72"/>
    </row>
    <row r="20" spans="1:9" x14ac:dyDescent="0.25">
      <c r="A20" s="146"/>
      <c r="B20" s="89" t="s">
        <v>3</v>
      </c>
      <c r="C20" s="90">
        <f>C19+C18</f>
        <v>8</v>
      </c>
      <c r="D20" s="90">
        <f>D19+D18</f>
        <v>10843914</v>
      </c>
      <c r="E20" s="92"/>
      <c r="F20" s="92"/>
      <c r="G20" s="99"/>
      <c r="H20" s="99"/>
    </row>
    <row r="22" spans="1:9" ht="29.25" customHeight="1" x14ac:dyDescent="0.25">
      <c r="A22" s="179" t="s">
        <v>91</v>
      </c>
      <c r="B22" s="179"/>
      <c r="C22" s="179"/>
      <c r="D22" s="179"/>
      <c r="E22" s="179"/>
      <c r="F22" s="179"/>
      <c r="G22" s="179"/>
      <c r="H22" s="179"/>
    </row>
    <row r="24" spans="1:9" x14ac:dyDescent="0.25">
      <c r="A24" s="140"/>
      <c r="B24" s="176" t="s">
        <v>39</v>
      </c>
      <c r="C24" s="146" t="s">
        <v>70</v>
      </c>
      <c r="D24" s="146"/>
      <c r="E24" s="146"/>
      <c r="F24" s="146"/>
      <c r="G24" s="146"/>
      <c r="H24" s="146"/>
    </row>
    <row r="25" spans="1:9" ht="29.25" customHeight="1" x14ac:dyDescent="0.25">
      <c r="A25" s="164"/>
      <c r="B25" s="177"/>
      <c r="C25" s="167" t="s">
        <v>72</v>
      </c>
      <c r="D25" s="167"/>
      <c r="E25" s="167" t="s">
        <v>73</v>
      </c>
      <c r="F25" s="167"/>
      <c r="G25" s="168" t="s">
        <v>74</v>
      </c>
      <c r="H25" s="169"/>
    </row>
    <row r="26" spans="1:9" ht="45.75" thickBot="1" x14ac:dyDescent="0.3">
      <c r="A26" s="141"/>
      <c r="B26" s="178"/>
      <c r="C26" s="86" t="s">
        <v>69</v>
      </c>
      <c r="D26" s="12" t="s">
        <v>90</v>
      </c>
      <c r="E26" s="86" t="s">
        <v>69</v>
      </c>
      <c r="F26" s="12" t="s">
        <v>90</v>
      </c>
      <c r="G26" s="86" t="s">
        <v>69</v>
      </c>
      <c r="H26" s="12" t="s">
        <v>90</v>
      </c>
    </row>
    <row r="27" spans="1:9" ht="15.75" thickTop="1" x14ac:dyDescent="0.25">
      <c r="A27" s="174" t="s">
        <v>4</v>
      </c>
      <c r="B27" s="6" t="s">
        <v>67</v>
      </c>
      <c r="C27" s="18"/>
      <c r="D27" s="18"/>
      <c r="E27" s="18"/>
      <c r="F27" s="18"/>
      <c r="G27" s="18"/>
      <c r="H27" s="18"/>
    </row>
    <row r="28" spans="1:9" x14ac:dyDescent="0.25">
      <c r="A28" s="175"/>
      <c r="B28" s="2" t="s">
        <v>68</v>
      </c>
      <c r="C28" s="5"/>
      <c r="D28" s="5"/>
      <c r="E28" s="5"/>
      <c r="F28" s="5"/>
      <c r="G28" s="5"/>
      <c r="H28" s="5"/>
    </row>
    <row r="29" spans="1:9" x14ac:dyDescent="0.25">
      <c r="A29" s="140" t="s">
        <v>6</v>
      </c>
      <c r="B29" s="2" t="s">
        <v>67</v>
      </c>
      <c r="C29" s="5">
        <v>1</v>
      </c>
      <c r="D29" s="5">
        <v>865374</v>
      </c>
      <c r="E29" s="5"/>
      <c r="F29" s="5"/>
      <c r="G29" s="5"/>
      <c r="H29" s="5"/>
    </row>
    <row r="30" spans="1:9" x14ac:dyDescent="0.25">
      <c r="A30" s="175"/>
      <c r="B30" s="2" t="s">
        <v>68</v>
      </c>
      <c r="C30" s="5">
        <v>1</v>
      </c>
      <c r="D30" s="5">
        <v>1802559</v>
      </c>
      <c r="E30" s="5"/>
      <c r="F30" s="5"/>
      <c r="G30" s="5"/>
      <c r="H30" s="5"/>
      <c r="I30" s="75"/>
    </row>
    <row r="31" spans="1:9" x14ac:dyDescent="0.25">
      <c r="A31" s="140" t="s">
        <v>7</v>
      </c>
      <c r="B31" s="2" t="s">
        <v>67</v>
      </c>
      <c r="C31" s="5">
        <v>2</v>
      </c>
      <c r="D31" s="5">
        <v>2916217</v>
      </c>
      <c r="E31" s="5"/>
      <c r="F31" s="5"/>
      <c r="G31" s="5"/>
      <c r="H31" s="5"/>
    </row>
    <row r="32" spans="1:9" x14ac:dyDescent="0.25">
      <c r="A32" s="175"/>
      <c r="B32" s="2" t="s">
        <v>68</v>
      </c>
      <c r="C32" s="5">
        <v>1</v>
      </c>
      <c r="D32" s="5">
        <v>1310273</v>
      </c>
      <c r="E32" s="5"/>
      <c r="F32" s="5"/>
      <c r="G32" s="5"/>
      <c r="H32" s="5"/>
      <c r="I32" s="75"/>
    </row>
    <row r="33" spans="1:11" x14ac:dyDescent="0.25">
      <c r="A33" s="140" t="s">
        <v>8</v>
      </c>
      <c r="B33" s="2" t="s">
        <v>67</v>
      </c>
      <c r="C33" s="5">
        <v>4</v>
      </c>
      <c r="D33" s="5">
        <v>75709647</v>
      </c>
      <c r="E33" s="5">
        <v>1</v>
      </c>
      <c r="F33" s="5">
        <v>3181818</v>
      </c>
      <c r="G33" s="5"/>
      <c r="H33" s="5"/>
      <c r="I33" s="75"/>
    </row>
    <row r="34" spans="1:11" x14ac:dyDescent="0.25">
      <c r="A34" s="175"/>
      <c r="B34" s="2" t="s">
        <v>68</v>
      </c>
      <c r="C34" s="5">
        <v>1</v>
      </c>
      <c r="D34" s="5">
        <v>684000</v>
      </c>
      <c r="E34" s="5"/>
      <c r="F34" s="5"/>
      <c r="G34" s="5">
        <v>1</v>
      </c>
      <c r="H34" s="5">
        <v>6831737</v>
      </c>
      <c r="I34" s="75"/>
    </row>
    <row r="35" spans="1:11" ht="17.25" customHeight="1" x14ac:dyDescent="0.25">
      <c r="A35" s="146" t="s">
        <v>100</v>
      </c>
      <c r="B35" s="82" t="s">
        <v>67</v>
      </c>
      <c r="C35" s="5">
        <v>2</v>
      </c>
      <c r="D35" s="5">
        <v>6077860</v>
      </c>
      <c r="E35" s="5">
        <v>2</v>
      </c>
      <c r="F35" s="5">
        <v>1377249</v>
      </c>
      <c r="G35" s="5"/>
      <c r="H35" s="5"/>
      <c r="I35" s="75"/>
    </row>
    <row r="36" spans="1:11" ht="17.25" customHeight="1" x14ac:dyDescent="0.25">
      <c r="A36" s="146"/>
      <c r="B36" s="82" t="s">
        <v>68</v>
      </c>
      <c r="C36" s="5">
        <v>1</v>
      </c>
      <c r="D36" s="5">
        <v>583141</v>
      </c>
      <c r="E36" s="5"/>
      <c r="F36" s="5"/>
      <c r="G36" s="5">
        <v>1</v>
      </c>
      <c r="H36" s="5">
        <v>280999</v>
      </c>
      <c r="I36" s="75"/>
      <c r="J36" s="75"/>
    </row>
    <row r="37" spans="1:11" ht="17.25" customHeight="1" x14ac:dyDescent="0.25">
      <c r="A37" s="114"/>
      <c r="B37" s="79"/>
      <c r="C37" s="77"/>
      <c r="D37" s="77"/>
      <c r="E37" s="77"/>
      <c r="F37" s="77"/>
      <c r="G37" s="77"/>
      <c r="H37" s="77"/>
      <c r="I37" s="75"/>
      <c r="K37" s="75"/>
    </row>
    <row r="38" spans="1:11" ht="17.25" customHeight="1" x14ac:dyDescent="0.25">
      <c r="A38" s="114"/>
      <c r="B38" s="79"/>
      <c r="C38" s="77"/>
      <c r="D38" s="77"/>
      <c r="E38" s="77"/>
      <c r="F38" s="77"/>
      <c r="G38" s="77"/>
      <c r="H38" s="77"/>
      <c r="I38" s="75"/>
    </row>
    <row r="39" spans="1:11" ht="17.25" customHeight="1" x14ac:dyDescent="0.25">
      <c r="A39" s="114"/>
      <c r="B39" s="79"/>
      <c r="C39" s="77"/>
      <c r="D39" s="77"/>
      <c r="E39" s="77"/>
      <c r="F39" s="77"/>
      <c r="G39" s="77"/>
      <c r="H39" s="77"/>
      <c r="I39" s="75"/>
    </row>
    <row r="40" spans="1:11" x14ac:dyDescent="0.25">
      <c r="A40" s="114"/>
      <c r="B40" s="79"/>
      <c r="C40" s="77"/>
      <c r="D40" s="77"/>
      <c r="E40" s="77"/>
      <c r="F40" s="77"/>
      <c r="G40" s="77"/>
      <c r="H40" s="77"/>
      <c r="I40" s="75"/>
    </row>
    <row r="41" spans="1:11" x14ac:dyDescent="0.25">
      <c r="A41" s="114"/>
      <c r="B41" s="79"/>
      <c r="C41" s="77"/>
      <c r="D41" s="77"/>
      <c r="E41" s="77"/>
      <c r="F41" s="77"/>
      <c r="G41" s="77"/>
      <c r="H41" s="77"/>
      <c r="I41" s="75"/>
    </row>
    <row r="42" spans="1:11" x14ac:dyDescent="0.25">
      <c r="A42" s="114"/>
      <c r="B42" s="79"/>
      <c r="C42" s="77"/>
      <c r="D42" s="77"/>
      <c r="E42" s="77"/>
      <c r="F42" s="77"/>
      <c r="G42" s="77"/>
      <c r="H42" s="77"/>
      <c r="I42" s="75"/>
    </row>
    <row r="43" spans="1:11" x14ac:dyDescent="0.25">
      <c r="A43" s="114"/>
      <c r="B43" s="79"/>
      <c r="C43" s="77"/>
      <c r="D43" s="77"/>
      <c r="E43" s="77"/>
      <c r="F43" s="77"/>
      <c r="G43" s="77"/>
      <c r="H43" s="77"/>
      <c r="I43" s="75"/>
    </row>
    <row r="44" spans="1:11" x14ac:dyDescent="0.25">
      <c r="A44" s="114"/>
      <c r="B44" s="79"/>
      <c r="C44" s="77"/>
      <c r="D44" s="77"/>
      <c r="E44" s="77"/>
      <c r="F44" s="77"/>
      <c r="G44" s="77"/>
      <c r="H44" s="77"/>
      <c r="I44" s="75"/>
    </row>
    <row r="45" spans="1:11" x14ac:dyDescent="0.25">
      <c r="C45" s="75"/>
      <c r="E45" s="75"/>
      <c r="G45" s="75"/>
    </row>
    <row r="46" spans="1:11" ht="15.75" thickBot="1" x14ac:dyDescent="0.3">
      <c r="A46" s="100" t="s">
        <v>82</v>
      </c>
      <c r="B46" s="101"/>
      <c r="C46" s="34"/>
      <c r="D46" s="101"/>
      <c r="E46" s="34"/>
      <c r="F46" s="101"/>
      <c r="G46" s="34"/>
      <c r="H46" s="47"/>
    </row>
    <row r="47" spans="1:11" ht="30" customHeight="1" thickTop="1" x14ac:dyDescent="0.25">
      <c r="A47" s="182" t="s">
        <v>79</v>
      </c>
      <c r="B47" s="182"/>
      <c r="C47" s="186" t="s">
        <v>76</v>
      </c>
      <c r="D47" s="187"/>
      <c r="E47" s="187"/>
      <c r="F47" s="187"/>
      <c r="G47" s="187"/>
      <c r="H47" s="188"/>
    </row>
    <row r="48" spans="1:11" ht="163.5" customHeight="1" x14ac:dyDescent="0.25">
      <c r="A48" s="183" t="s">
        <v>80</v>
      </c>
      <c r="B48" s="183"/>
      <c r="C48" s="189" t="s">
        <v>77</v>
      </c>
      <c r="D48" s="190"/>
      <c r="E48" s="190"/>
      <c r="F48" s="190"/>
      <c r="G48" s="190"/>
      <c r="H48" s="191"/>
    </row>
    <row r="49" spans="1:8" ht="58.5" customHeight="1" x14ac:dyDescent="0.25">
      <c r="A49" s="184" t="s">
        <v>81</v>
      </c>
      <c r="B49" s="185"/>
      <c r="C49" s="189" t="s">
        <v>78</v>
      </c>
      <c r="D49" s="190"/>
      <c r="E49" s="190"/>
      <c r="F49" s="190"/>
      <c r="G49" s="190"/>
      <c r="H49" s="191"/>
    </row>
  </sheetData>
  <mergeCells count="30">
    <mergeCell ref="A48:B48"/>
    <mergeCell ref="A49:B49"/>
    <mergeCell ref="C47:H47"/>
    <mergeCell ref="C48:H48"/>
    <mergeCell ref="C49:H49"/>
    <mergeCell ref="A27:A28"/>
    <mergeCell ref="A29:A30"/>
    <mergeCell ref="A31:A32"/>
    <mergeCell ref="A33:A34"/>
    <mergeCell ref="A47:B47"/>
    <mergeCell ref="A35:A36"/>
    <mergeCell ref="A1:H1"/>
    <mergeCell ref="E4:F4"/>
    <mergeCell ref="G4:H4"/>
    <mergeCell ref="C3:H3"/>
    <mergeCell ref="A22:H22"/>
    <mergeCell ref="A18:A20"/>
    <mergeCell ref="E25:F25"/>
    <mergeCell ref="G25:H25"/>
    <mergeCell ref="C4:D4"/>
    <mergeCell ref="B3:B5"/>
    <mergeCell ref="A3:A5"/>
    <mergeCell ref="A6:A8"/>
    <mergeCell ref="A9:A11"/>
    <mergeCell ref="C24:H24"/>
    <mergeCell ref="B24:B26"/>
    <mergeCell ref="A24:A26"/>
    <mergeCell ref="A12:A14"/>
    <mergeCell ref="A15:A17"/>
    <mergeCell ref="C25:D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Pavisam_kopā_tab</vt:lpstr>
      <vt:lpstr>Diagramma_pa_gadiem</vt:lpstr>
      <vt:lpstr>Decentralizetie_kopa_tab</vt:lpstr>
      <vt:lpstr>Virs_zem_%_pa_gadiem</vt:lpstr>
      <vt:lpstr>Centralizētie_kopā_tab</vt:lpstr>
      <vt:lpstr>Dec_centr_%_pret_kopā</vt:lpstr>
      <vt:lpstr>Valstiskā_piederība_tab</vt:lpstr>
      <vt:lpstr>Dinamika_valstu_dalījumā</vt:lpstr>
      <vt:lpstr>Procedūras_tab</vt:lpstr>
      <vt:lpstr>Procedūru_dinamika</vt:lpstr>
      <vt:lpstr>CPV_kodi_tab</vt:lpstr>
      <vt:lpstr>CPV_kodi_%_dinamika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2017-03-24T09:46:00Z</cp:lastPrinted>
  <dcterms:created xsi:type="dcterms:W3CDTF">2016-07-04T07:52:49Z</dcterms:created>
  <dcterms:modified xsi:type="dcterms:W3CDTF">2017-04-25T12:37:49Z</dcterms:modified>
</cp:coreProperties>
</file>