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ubgovlv.sharepoint.com/sites/tapd/Koplietojamie dokumenti/General/TAPD/06_Skaidrojumi/Nozaru ieteikumi/Apsardzes pakalpojumi/stundas likme/"/>
    </mc:Choice>
  </mc:AlternateContent>
  <xr:revisionPtr revIDLastSave="0" documentId="8_{EA43AEA5-83F2-40EC-A66B-E9A8A5CD51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1 (jauna versija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D26" i="2"/>
  <c r="F26" i="2"/>
  <c r="G26" i="2"/>
  <c r="H26" i="2"/>
  <c r="I26" i="2"/>
  <c r="J25" i="2"/>
  <c r="J24" i="2"/>
  <c r="J23" i="2"/>
  <c r="J22" i="2"/>
  <c r="J21" i="2"/>
  <c r="J20" i="2"/>
  <c r="J19" i="2"/>
  <c r="J18" i="2"/>
  <c r="J17" i="2"/>
  <c r="J16" i="2"/>
  <c r="J15" i="2"/>
  <c r="J14" i="2"/>
  <c r="M19" i="2" l="1"/>
  <c r="K20" i="2"/>
  <c r="L18" i="2"/>
  <c r="L19" i="2"/>
  <c r="M18" i="2"/>
  <c r="K24" i="2"/>
  <c r="M24" i="2"/>
  <c r="L24" i="2"/>
  <c r="K18" i="2"/>
  <c r="K19" i="2"/>
  <c r="K22" i="2"/>
  <c r="M22" i="2"/>
  <c r="L22" i="2"/>
  <c r="M20" i="2"/>
  <c r="L20" i="2"/>
  <c r="L23" i="2"/>
  <c r="L25" i="2"/>
  <c r="L21" i="2"/>
  <c r="K25" i="2"/>
  <c r="K23" i="2"/>
  <c r="K21" i="2"/>
  <c r="M21" i="2"/>
  <c r="M25" i="2"/>
  <c r="M23" i="2"/>
  <c r="N19" i="2" l="1"/>
  <c r="Q19" i="2" s="1"/>
  <c r="R19" i="2" s="1"/>
  <c r="S19" i="2" s="1"/>
  <c r="T19" i="2" s="1"/>
  <c r="N24" i="2"/>
  <c r="O24" i="2" s="1"/>
  <c r="N18" i="2"/>
  <c r="O18" i="2" s="1"/>
  <c r="N22" i="2"/>
  <c r="N20" i="2"/>
  <c r="N21" i="2"/>
  <c r="N23" i="2"/>
  <c r="N25" i="2"/>
  <c r="O19" i="2" l="1"/>
  <c r="Q18" i="2"/>
  <c r="R18" i="2" s="1"/>
  <c r="S18" i="2" s="1"/>
  <c r="T18" i="2" s="1"/>
  <c r="Q24" i="2"/>
  <c r="R24" i="2" s="1"/>
  <c r="S24" i="2" s="1"/>
  <c r="T24" i="2" s="1"/>
  <c r="O21" i="2"/>
  <c r="Q21" i="2"/>
  <c r="R21" i="2" s="1"/>
  <c r="S21" i="2" s="1"/>
  <c r="T21" i="2" s="1"/>
  <c r="O22" i="2"/>
  <c r="Q22" i="2"/>
  <c r="R22" i="2" s="1"/>
  <c r="S22" i="2" s="1"/>
  <c r="T22" i="2" s="1"/>
  <c r="O25" i="2"/>
  <c r="Q25" i="2"/>
  <c r="R25" i="2" s="1"/>
  <c r="S25" i="2" s="1"/>
  <c r="T25" i="2" s="1"/>
  <c r="O20" i="2"/>
  <c r="Q20" i="2"/>
  <c r="R20" i="2" s="1"/>
  <c r="S20" i="2" s="1"/>
  <c r="T20" i="2" s="1"/>
  <c r="O23" i="2"/>
  <c r="Q23" i="2"/>
  <c r="R23" i="2" s="1"/>
  <c r="S23" i="2" s="1"/>
  <c r="T23" i="2" s="1"/>
  <c r="L17" i="2" l="1"/>
  <c r="M17" i="2"/>
  <c r="M16" i="2"/>
  <c r="L16" i="2"/>
  <c r="M15" i="2"/>
  <c r="L15" i="2"/>
  <c r="M14" i="2"/>
  <c r="L14" i="2"/>
  <c r="M26" i="2" l="1"/>
  <c r="L26" i="2"/>
  <c r="K15" i="2"/>
  <c r="K17" i="2"/>
  <c r="N17" i="2" s="1"/>
  <c r="K14" i="2"/>
  <c r="K16" i="2"/>
  <c r="K26" i="2" l="1"/>
  <c r="N14" i="2"/>
  <c r="N15" i="2"/>
  <c r="O17" i="2"/>
  <c r="N16" i="2"/>
  <c r="N26" i="2" l="1"/>
  <c r="O26" i="2" s="1"/>
  <c r="O15" i="2"/>
  <c r="O14" i="2"/>
  <c r="O16" i="2"/>
  <c r="Q16" i="2"/>
  <c r="R16" i="2" s="1"/>
  <c r="Q14" i="2"/>
  <c r="Q17" i="2"/>
  <c r="Q15" i="2"/>
  <c r="R14" i="2" l="1"/>
  <c r="S14" i="2" s="1"/>
  <c r="Q26" i="2"/>
  <c r="R15" i="2"/>
  <c r="S15" i="2" s="1"/>
  <c r="T15" i="2" s="1"/>
  <c r="S16" i="2"/>
  <c r="T16" i="2" s="1"/>
  <c r="R17" i="2"/>
  <c r="T14" i="2" l="1"/>
  <c r="R26" i="2"/>
  <c r="S17" i="2"/>
  <c r="S26" i="2" s="1"/>
  <c r="T26" i="2" s="1"/>
  <c r="G40" i="2" s="1"/>
  <c r="T17" i="2" l="1"/>
</calcChain>
</file>

<file path=xl/sharedStrings.xml><?xml version="1.0" encoding="utf-8"?>
<sst xmlns="http://schemas.openxmlformats.org/spreadsheetml/2006/main" count="77" uniqueCount="65">
  <si>
    <t xml:space="preserve"> KOPĀ</t>
  </si>
  <si>
    <t>EUR/stundā</t>
  </si>
  <si>
    <t>Kopējās stundu skaits mēnesī</t>
  </si>
  <si>
    <t>Svētku stundas mēnesī</t>
  </si>
  <si>
    <t>(4 x 8)</t>
  </si>
  <si>
    <t>(6*8)</t>
  </si>
  <si>
    <t>9+10+11</t>
  </si>
  <si>
    <t>(12/4)</t>
  </si>
  <si>
    <t>1a</t>
  </si>
  <si>
    <t>2a</t>
  </si>
  <si>
    <t>12/12 mēn.</t>
  </si>
  <si>
    <t>3a</t>
  </si>
  <si>
    <t>4a</t>
  </si>
  <si>
    <t>12+1a+2a</t>
  </si>
  <si>
    <t>(3a/4)</t>
  </si>
  <si>
    <t xml:space="preserve">Bruto pamatalga </t>
  </si>
  <si>
    <t>EUR/mēnesī</t>
  </si>
  <si>
    <t xml:space="preserve">Piemaksa par darbu nakts stundās (22:00-6:00) </t>
  </si>
  <si>
    <t xml:space="preserve">Piemaksa par darbu svētku dienās </t>
  </si>
  <si>
    <t>KOPĀ Bruto algas summa</t>
  </si>
  <si>
    <t>Atvaļinājumu uzkrājums</t>
  </si>
  <si>
    <t>Darba dienas, brīvdienas, svētku dienas /stundu mēnesī</t>
  </si>
  <si>
    <t>Darba dienu un brīvdienu skaits mēnesī</t>
  </si>
  <si>
    <t>Svētku dienu skaits mēnesī</t>
  </si>
  <si>
    <t>Stundu skaits dienā</t>
  </si>
  <si>
    <t>Naksts stundu mēnesī</t>
  </si>
  <si>
    <t>Normas stundu skaits mēn. 1 cilv.</t>
  </si>
  <si>
    <r>
      <t>Darbinieka stundas tarifa likme - bruto</t>
    </r>
    <r>
      <rPr>
        <b/>
        <i/>
        <sz val="10"/>
        <color rgb="FF0000FF"/>
        <rFont val="Times New Roman"/>
        <family val="1"/>
        <charset val="186"/>
      </rPr>
      <t xml:space="preserve"> (diennakts likme)</t>
    </r>
  </si>
  <si>
    <t>Vienas darba stundas aprēķins</t>
  </si>
  <si>
    <t>Papildus darba devēja izmaksas</t>
  </si>
  <si>
    <r>
      <t xml:space="preserve">KOPĀ darba devēja izmaksas - stundas likme  </t>
    </r>
    <r>
      <rPr>
        <b/>
        <i/>
        <sz val="10"/>
        <color rgb="FF0000FF"/>
        <rFont val="Times New Roman"/>
        <family val="1"/>
        <charset val="186"/>
      </rPr>
      <t>(bezzaudējuma punkts)</t>
    </r>
  </si>
  <si>
    <t xml:space="preserve">KOPĀ darba devēja izmaksas </t>
  </si>
  <si>
    <t>&gt; Administrācijas un apmācību izmaksas:</t>
  </si>
  <si>
    <t>EUR</t>
  </si>
  <si>
    <t>(5 x 8) /2</t>
  </si>
  <si>
    <t>2021.g.</t>
  </si>
  <si>
    <t>VSAOI likme darba devēja daļa - 23.59%**</t>
  </si>
  <si>
    <t>(12+1a) x 23,59%</t>
  </si>
  <si>
    <r>
      <t xml:space="preserve">Aprēķins pamatots ar LR MK noteikumiem par minimālo stundas tarifa likmi  </t>
    </r>
    <r>
      <rPr>
        <b/>
        <i/>
        <sz val="12"/>
        <rFont val="Times New Roman"/>
        <family val="1"/>
        <charset val="186"/>
      </rPr>
      <t>(</t>
    </r>
    <r>
      <rPr>
        <b/>
        <i/>
        <sz val="11"/>
        <rFont val="Times New Roman"/>
        <family val="1"/>
        <charset val="186"/>
      </rPr>
      <t>MK 2015.gada 24.novembra noteikumos Nr.656 "Noteikumi par minimālās mēneša darba algas apmēru normālā darba laika ietvaros un minimālās stundas tarifa likmes aprēķināšanu "</t>
    </r>
    <r>
      <rPr>
        <b/>
        <i/>
        <sz val="12"/>
        <rFont val="Times New Roman"/>
        <family val="1"/>
        <charset val="186"/>
      </rPr>
      <t>)</t>
    </r>
  </si>
  <si>
    <t xml:space="preserve"> </t>
  </si>
  <si>
    <t>&gt; Formastērps/darba apģērbs:</t>
  </si>
  <si>
    <t>Stundas tarifa likmes aprēķins postenim - 24 h diennaktī, katru dienu</t>
  </si>
  <si>
    <t xml:space="preserve">Pretendenta piedāvātā stundas tarifa likme          ( st./ EUR )*    </t>
  </si>
  <si>
    <t>Papildus norādāmās izmaksas:</t>
  </si>
  <si>
    <t>Stundas tarifa likme, EUR bez PVN:</t>
  </si>
  <si>
    <r>
      <t xml:space="preserve">* pretendenta piedāvātā stundas tarifa likme - bruto </t>
    </r>
    <r>
      <rPr>
        <b/>
        <i/>
        <sz val="10.5"/>
        <color rgb="FF0000FF"/>
        <rFont val="Times New Roman"/>
        <family val="1"/>
        <charset val="186"/>
      </rPr>
      <t>(dienas likme)</t>
    </r>
  </si>
  <si>
    <t xml:space="preserve">Tabula satur aprēķina formulas, taču ja pretendenta piedāvājums kādā pozīcijā atšķiras no tabulā iekļautajām formulām, pretendents norāda savu aprēķinu. </t>
  </si>
  <si>
    <t>&gt; Uzņemējdarbības riska valsts nodeva:</t>
  </si>
  <si>
    <t>&gt; Civiltiesiskās atbildības apdrošināšana</t>
  </si>
  <si>
    <t>2023.g. janvāris</t>
  </si>
  <si>
    <t>2023.g. Februāris</t>
  </si>
  <si>
    <t>2023.g. Marts</t>
  </si>
  <si>
    <t>2023.g. Aprīlis</t>
  </si>
  <si>
    <t>2023.g. Maijs</t>
  </si>
  <si>
    <t>2023.g Jūnijs</t>
  </si>
  <si>
    <t>2023.g. Jūlijs</t>
  </si>
  <si>
    <t>2023.g. Augusts</t>
  </si>
  <si>
    <t>2023.g. Septembris</t>
  </si>
  <si>
    <t>2023.g. oktobris</t>
  </si>
  <si>
    <t>2023.g. novembris</t>
  </si>
  <si>
    <t>2023.g. Decembris</t>
  </si>
  <si>
    <r>
      <t xml:space="preserve">Min. darba alga (bruto) - 2023.g.:              </t>
    </r>
    <r>
      <rPr>
        <b/>
        <i/>
        <sz val="10"/>
        <color rgb="FF0000FF"/>
        <rFont val="Times New Roman"/>
        <family val="1"/>
        <charset val="186"/>
      </rPr>
      <t>(MK noteikumi Nr. 656, 2. punkts)</t>
    </r>
  </si>
  <si>
    <t>2023.gads</t>
  </si>
  <si>
    <t>EUR 6,04 /stundā</t>
  </si>
  <si>
    <t xml:space="preserve">** VSAOI darba devēja likme - 23,59%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</si>
</sst>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0.0000"/>
    <numFmt numFmtId="166" formatCode="[$EUR]\ #,##0.00"/>
  </numFmts>
  <fonts count="4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i/>
      <sz val="11"/>
      <color indexed="8"/>
      <name val="Calibri"/>
      <family val="2"/>
      <charset val="186"/>
    </font>
    <font>
      <b/>
      <u/>
      <sz val="16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u/>
      <sz val="2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.5"/>
      <name val="Times New Roman"/>
      <family val="1"/>
      <charset val="186"/>
    </font>
    <font>
      <b/>
      <sz val="10.5"/>
      <name val="Times New Roman"/>
      <family val="1"/>
      <charset val="186"/>
    </font>
    <font>
      <sz val="10.5"/>
      <color theme="1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i/>
      <sz val="10"/>
      <color rgb="FF0000FF"/>
      <name val="Times New Roman"/>
      <family val="1"/>
      <charset val="186"/>
    </font>
    <font>
      <b/>
      <i/>
      <sz val="10.5"/>
      <color rgb="FF0000FF"/>
      <name val="Times New Roman"/>
      <family val="1"/>
      <charset val="186"/>
    </font>
    <font>
      <b/>
      <sz val="10.5"/>
      <color indexed="8"/>
      <name val="Times New Roman"/>
      <family val="1"/>
      <charset val="186"/>
    </font>
    <font>
      <b/>
      <i/>
      <sz val="10.5"/>
      <color indexed="8"/>
      <name val="Times New Roman"/>
      <family val="1"/>
      <charset val="186"/>
    </font>
    <font>
      <i/>
      <sz val="10.5"/>
      <color indexed="8"/>
      <name val="Times New Roman"/>
      <family val="1"/>
      <charset val="186"/>
    </font>
    <font>
      <b/>
      <i/>
      <sz val="10.5"/>
      <color theme="1"/>
      <name val="Times New Roman"/>
      <family val="1"/>
      <charset val="186"/>
    </font>
    <font>
      <sz val="10.5"/>
      <color indexed="8"/>
      <name val="Times New Roman"/>
      <family val="1"/>
      <charset val="186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6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2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1" applyFont="1"/>
    <xf numFmtId="0" fontId="8" fillId="0" borderId="0" xfId="1" applyFont="1"/>
    <xf numFmtId="0" fontId="9" fillId="0" borderId="0" xfId="1" applyFont="1" applyAlignment="1">
      <alignment horizontal="center" wrapText="1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/>
    <xf numFmtId="164" fontId="5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2" fontId="5" fillId="0" borderId="0" xfId="0" applyNumberFormat="1" applyFont="1"/>
    <xf numFmtId="0" fontId="20" fillId="0" borderId="0" xfId="1" applyFont="1" applyAlignment="1">
      <alignment vertical="center"/>
    </xf>
    <xf numFmtId="0" fontId="23" fillId="0" borderId="0" xfId="0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0" applyFont="1" applyAlignment="1">
      <alignment horizontal="center"/>
    </xf>
    <xf numFmtId="0" fontId="35" fillId="0" borderId="0" xfId="1" applyFont="1" applyAlignment="1">
      <alignment vertical="center"/>
    </xf>
    <xf numFmtId="0" fontId="3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24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64" fontId="20" fillId="0" borderId="22" xfId="1" applyNumberFormat="1" applyFont="1" applyBorder="1" applyAlignment="1">
      <alignment horizontal="right" vertical="center"/>
    </xf>
    <xf numFmtId="0" fontId="20" fillId="2" borderId="1" xfId="1" applyFont="1" applyFill="1" applyBorder="1" applyAlignment="1">
      <alignment horizontal="center" vertical="center"/>
    </xf>
    <xf numFmtId="1" fontId="20" fillId="2" borderId="1" xfId="1" applyNumberFormat="1" applyFont="1" applyFill="1" applyBorder="1" applyAlignment="1">
      <alignment horizontal="center" vertical="center"/>
    </xf>
    <xf numFmtId="165" fontId="20" fillId="2" borderId="2" xfId="1" applyNumberFormat="1" applyFont="1" applyFill="1" applyBorder="1" applyAlignment="1">
      <alignment horizontal="center" vertical="center"/>
    </xf>
    <xf numFmtId="164" fontId="20" fillId="0" borderId="3" xfId="1" applyNumberFormat="1" applyFont="1" applyBorder="1" applyAlignment="1">
      <alignment horizontal="right" vertical="center"/>
    </xf>
    <xf numFmtId="164" fontId="20" fillId="0" borderId="38" xfId="1" applyNumberFormat="1" applyFont="1" applyBorder="1" applyAlignment="1">
      <alignment horizontal="right" vertical="center"/>
    </xf>
    <xf numFmtId="164" fontId="20" fillId="0" borderId="39" xfId="1" applyNumberFormat="1" applyFont="1" applyBorder="1" applyAlignment="1">
      <alignment horizontal="right" vertical="center"/>
    </xf>
    <xf numFmtId="0" fontId="27" fillId="0" borderId="0" xfId="0" applyFont="1"/>
    <xf numFmtId="2" fontId="13" fillId="5" borderId="31" xfId="1" applyNumberFormat="1" applyFont="1" applyFill="1" applyBorder="1" applyAlignment="1">
      <alignment horizontal="center" vertical="center" wrapText="1"/>
    </xf>
    <xf numFmtId="2" fontId="13" fillId="5" borderId="23" xfId="1" applyNumberFormat="1" applyFont="1" applyFill="1" applyBorder="1" applyAlignment="1">
      <alignment horizontal="center" vertical="center" wrapText="1"/>
    </xf>
    <xf numFmtId="2" fontId="13" fillId="5" borderId="25" xfId="1" applyNumberFormat="1" applyFont="1" applyFill="1" applyBorder="1" applyAlignment="1">
      <alignment horizontal="center" vertical="center" wrapText="1"/>
    </xf>
    <xf numFmtId="2" fontId="13" fillId="5" borderId="5" xfId="1" applyNumberFormat="1" applyFont="1" applyFill="1" applyBorder="1" applyAlignment="1">
      <alignment horizontal="center" vertical="center" wrapText="1"/>
    </xf>
    <xf numFmtId="1" fontId="31" fillId="5" borderId="37" xfId="1" applyNumberFormat="1" applyFont="1" applyFill="1" applyBorder="1" applyAlignment="1">
      <alignment horizontal="center" vertical="center" wrapText="1"/>
    </xf>
    <xf numFmtId="1" fontId="31" fillId="5" borderId="36" xfId="1" applyNumberFormat="1" applyFont="1" applyFill="1" applyBorder="1" applyAlignment="1">
      <alignment horizontal="center" vertical="center" wrapText="1"/>
    </xf>
    <xf numFmtId="2" fontId="14" fillId="5" borderId="35" xfId="1" applyNumberFormat="1" applyFont="1" applyFill="1" applyBorder="1" applyAlignment="1">
      <alignment horizontal="center" vertical="center" wrapText="1"/>
    </xf>
    <xf numFmtId="2" fontId="14" fillId="5" borderId="34" xfId="1" applyNumberFormat="1" applyFont="1" applyFill="1" applyBorder="1" applyAlignment="1">
      <alignment horizontal="center" vertical="center" wrapText="1"/>
    </xf>
    <xf numFmtId="2" fontId="31" fillId="5" borderId="37" xfId="1" applyNumberFormat="1" applyFont="1" applyFill="1" applyBorder="1" applyAlignment="1">
      <alignment horizontal="center" vertical="center" wrapText="1"/>
    </xf>
    <xf numFmtId="164" fontId="24" fillId="6" borderId="15" xfId="1" applyNumberFormat="1" applyFont="1" applyFill="1" applyBorder="1" applyAlignment="1">
      <alignment horizontal="right" vertical="center"/>
    </xf>
    <xf numFmtId="0" fontId="25" fillId="7" borderId="20" xfId="1" applyFont="1" applyFill="1" applyBorder="1" applyAlignment="1">
      <alignment horizontal="center" vertical="center"/>
    </xf>
    <xf numFmtId="0" fontId="24" fillId="7" borderId="5" xfId="1" applyFont="1" applyFill="1" applyBorder="1" applyAlignment="1">
      <alignment horizontal="center" vertical="center"/>
    </xf>
    <xf numFmtId="0" fontId="24" fillId="7" borderId="10" xfId="1" applyFont="1" applyFill="1" applyBorder="1" applyAlignment="1">
      <alignment horizontal="center" vertical="center"/>
    </xf>
    <xf numFmtId="0" fontId="25" fillId="7" borderId="11" xfId="1" applyFont="1" applyFill="1" applyBorder="1" applyAlignment="1">
      <alignment horizontal="center" vertical="center"/>
    </xf>
    <xf numFmtId="3" fontId="24" fillId="7" borderId="11" xfId="1" applyNumberFormat="1" applyFont="1" applyFill="1" applyBorder="1" applyAlignment="1">
      <alignment horizontal="center" vertical="center"/>
    </xf>
    <xf numFmtId="0" fontId="24" fillId="7" borderId="49" xfId="1" applyFont="1" applyFill="1" applyBorder="1" applyAlignment="1">
      <alignment horizontal="center" vertical="center"/>
    </xf>
    <xf numFmtId="0" fontId="25" fillId="7" borderId="12" xfId="1" applyFont="1" applyFill="1" applyBorder="1" applyAlignment="1">
      <alignment horizontal="center" vertical="center"/>
    </xf>
    <xf numFmtId="164" fontId="24" fillId="6" borderId="14" xfId="1" applyNumberFormat="1" applyFont="1" applyFill="1" applyBorder="1" applyAlignment="1">
      <alignment horizontal="right" vertical="center"/>
    </xf>
    <xf numFmtId="2" fontId="34" fillId="9" borderId="24" xfId="1" applyNumberFormat="1" applyFont="1" applyFill="1" applyBorder="1" applyAlignment="1">
      <alignment horizontal="center" vertical="center" wrapText="1"/>
    </xf>
    <xf numFmtId="2" fontId="34" fillId="9" borderId="20" xfId="1" applyNumberFormat="1" applyFont="1" applyFill="1" applyBorder="1" applyAlignment="1">
      <alignment horizontal="center" vertical="center" wrapText="1"/>
    </xf>
    <xf numFmtId="1" fontId="10" fillId="8" borderId="33" xfId="1" applyNumberFormat="1" applyFont="1" applyFill="1" applyBorder="1" applyAlignment="1">
      <alignment horizontal="center" vertical="center" wrapText="1"/>
    </xf>
    <xf numFmtId="0" fontId="16" fillId="8" borderId="26" xfId="1" applyFont="1" applyFill="1" applyBorder="1" applyAlignment="1">
      <alignment horizontal="center" vertical="center" wrapText="1"/>
    </xf>
    <xf numFmtId="2" fontId="22" fillId="8" borderId="17" xfId="1" applyNumberFormat="1" applyFont="1" applyFill="1" applyBorder="1" applyAlignment="1">
      <alignment horizontal="center" vertical="center"/>
    </xf>
    <xf numFmtId="2" fontId="25" fillId="8" borderId="20" xfId="1" applyNumberFormat="1" applyFont="1" applyFill="1" applyBorder="1" applyAlignment="1">
      <alignment horizontal="center" vertical="center"/>
    </xf>
    <xf numFmtId="0" fontId="10" fillId="8" borderId="33" xfId="1" applyFont="1" applyFill="1" applyBorder="1" applyAlignment="1">
      <alignment horizontal="center" vertical="center" wrapText="1"/>
    </xf>
    <xf numFmtId="2" fontId="22" fillId="8" borderId="18" xfId="1" applyNumberFormat="1" applyFont="1" applyFill="1" applyBorder="1" applyAlignment="1">
      <alignment horizontal="center" vertical="center"/>
    </xf>
    <xf numFmtId="2" fontId="22" fillId="8" borderId="19" xfId="1" applyNumberFormat="1" applyFont="1" applyFill="1" applyBorder="1" applyAlignment="1">
      <alignment horizontal="center" vertical="center"/>
    </xf>
    <xf numFmtId="2" fontId="34" fillId="5" borderId="5" xfId="1" applyNumberFormat="1" applyFont="1" applyFill="1" applyBorder="1" applyAlignment="1">
      <alignment horizontal="center" vertical="center" wrapText="1"/>
    </xf>
    <xf numFmtId="2" fontId="30" fillId="5" borderId="36" xfId="1" applyNumberFormat="1" applyFont="1" applyFill="1" applyBorder="1" applyAlignment="1">
      <alignment horizontal="center" vertical="center" wrapText="1"/>
    </xf>
    <xf numFmtId="2" fontId="15" fillId="5" borderId="34" xfId="1" applyNumberFormat="1" applyFont="1" applyFill="1" applyBorder="1" applyAlignment="1">
      <alignment horizontal="center" vertical="center" wrapText="1"/>
    </xf>
    <xf numFmtId="164" fontId="22" fillId="0" borderId="4" xfId="1" applyNumberFormat="1" applyFont="1" applyBorder="1" applyAlignment="1">
      <alignment horizontal="right" vertical="center"/>
    </xf>
    <xf numFmtId="164" fontId="25" fillId="6" borderId="5" xfId="1" applyNumberFormat="1" applyFont="1" applyFill="1" applyBorder="1" applyAlignment="1">
      <alignment horizontal="right" vertical="center"/>
    </xf>
    <xf numFmtId="2" fontId="13" fillId="5" borderId="52" xfId="1" applyNumberFormat="1" applyFont="1" applyFill="1" applyBorder="1" applyAlignment="1">
      <alignment horizontal="center" vertical="center" wrapText="1"/>
    </xf>
    <xf numFmtId="2" fontId="13" fillId="5" borderId="6" xfId="1" applyNumberFormat="1" applyFont="1" applyFill="1" applyBorder="1" applyAlignment="1">
      <alignment horizontal="center" vertical="center" wrapText="1"/>
    </xf>
    <xf numFmtId="2" fontId="31" fillId="5" borderId="51" xfId="1" applyNumberFormat="1" applyFont="1" applyFill="1" applyBorder="1" applyAlignment="1">
      <alignment horizontal="center" vertical="center" wrapText="1"/>
    </xf>
    <xf numFmtId="2" fontId="14" fillId="5" borderId="8" xfId="1" applyNumberFormat="1" applyFont="1" applyFill="1" applyBorder="1" applyAlignment="1">
      <alignment horizontal="center" vertical="center" wrapText="1"/>
    </xf>
    <xf numFmtId="164" fontId="20" fillId="0" borderId="53" xfId="1" applyNumberFormat="1" applyFont="1" applyBorder="1" applyAlignment="1">
      <alignment horizontal="right" vertical="center"/>
    </xf>
    <xf numFmtId="164" fontId="24" fillId="6" borderId="49" xfId="1" applyNumberFormat="1" applyFont="1" applyFill="1" applyBorder="1" applyAlignment="1">
      <alignment horizontal="right" vertical="center"/>
    </xf>
    <xf numFmtId="2" fontId="13" fillId="5" borderId="32" xfId="1" applyNumberFormat="1" applyFont="1" applyFill="1" applyBorder="1" applyAlignment="1">
      <alignment horizontal="center" vertical="center" wrapText="1"/>
    </xf>
    <xf numFmtId="2" fontId="13" fillId="5" borderId="10" xfId="1" applyNumberFormat="1" applyFont="1" applyFill="1" applyBorder="1" applyAlignment="1">
      <alignment horizontal="center" vertical="center" wrapText="1"/>
    </xf>
    <xf numFmtId="1" fontId="31" fillId="5" borderId="41" xfId="1" applyNumberFormat="1" applyFont="1" applyFill="1" applyBorder="1" applyAlignment="1">
      <alignment horizontal="center" vertical="center" wrapText="1"/>
    </xf>
    <xf numFmtId="2" fontId="14" fillId="5" borderId="40" xfId="1" applyNumberFormat="1" applyFont="1" applyFill="1" applyBorder="1" applyAlignment="1">
      <alignment horizontal="center" vertical="center" wrapText="1"/>
    </xf>
    <xf numFmtId="164" fontId="20" fillId="0" borderId="54" xfId="1" applyNumberFormat="1" applyFont="1" applyBorder="1" applyAlignment="1">
      <alignment horizontal="right" vertical="center"/>
    </xf>
    <xf numFmtId="164" fontId="24" fillId="6" borderId="10" xfId="1" applyNumberFormat="1" applyFont="1" applyFill="1" applyBorder="1" applyAlignment="1">
      <alignment horizontal="right" vertical="center"/>
    </xf>
    <xf numFmtId="2" fontId="34" fillId="5" borderId="16" xfId="1" applyNumberFormat="1" applyFont="1" applyFill="1" applyBorder="1" applyAlignment="1">
      <alignment horizontal="center" vertical="center" wrapText="1"/>
    </xf>
    <xf numFmtId="2" fontId="34" fillId="5" borderId="20" xfId="1" applyNumberFormat="1" applyFont="1" applyFill="1" applyBorder="1" applyAlignment="1">
      <alignment horizontal="center" vertical="center" wrapText="1"/>
    </xf>
    <xf numFmtId="1" fontId="30" fillId="5" borderId="33" xfId="1" applyNumberFormat="1" applyFont="1" applyFill="1" applyBorder="1" applyAlignment="1">
      <alignment horizontal="center" vertical="center" wrapText="1"/>
    </xf>
    <xf numFmtId="2" fontId="15" fillId="5" borderId="26" xfId="1" applyNumberFormat="1" applyFont="1" applyFill="1" applyBorder="1" applyAlignment="1">
      <alignment horizontal="center" vertical="center" wrapText="1"/>
    </xf>
    <xf numFmtId="164" fontId="22" fillId="0" borderId="21" xfId="1" applyNumberFormat="1" applyFont="1" applyBorder="1" applyAlignment="1">
      <alignment horizontal="right" vertical="center"/>
    </xf>
    <xf numFmtId="164" fontId="25" fillId="6" borderId="20" xfId="1" applyNumberFormat="1" applyFont="1" applyFill="1" applyBorder="1" applyAlignment="1">
      <alignment horizontal="right" vertical="center"/>
    </xf>
    <xf numFmtId="2" fontId="12" fillId="8" borderId="13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166" fontId="9" fillId="8" borderId="5" xfId="1" applyNumberFormat="1" applyFont="1" applyFill="1" applyBorder="1" applyAlignment="1">
      <alignment vertical="center"/>
    </xf>
    <xf numFmtId="166" fontId="9" fillId="8" borderId="6" xfId="1" applyNumberFormat="1" applyFont="1" applyFill="1" applyBorder="1" applyAlignment="1">
      <alignment vertical="center"/>
    </xf>
    <xf numFmtId="4" fontId="9" fillId="8" borderId="9" xfId="1" applyNumberFormat="1" applyFont="1" applyFill="1" applyBorder="1" applyAlignment="1">
      <alignment horizontal="center" vertical="center"/>
    </xf>
    <xf numFmtId="0" fontId="44" fillId="0" borderId="0" xfId="0" applyFont="1"/>
    <xf numFmtId="0" fontId="12" fillId="0" borderId="0" xfId="0" applyFont="1" applyAlignment="1">
      <alignment horizontal="right" vertical="center" wrapText="1"/>
    </xf>
    <xf numFmtId="0" fontId="4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1" fillId="0" borderId="0" xfId="0" applyFont="1" applyAlignment="1">
      <alignment horizontal="right"/>
    </xf>
    <xf numFmtId="0" fontId="18" fillId="4" borderId="13" xfId="0" applyFont="1" applyFill="1" applyBorder="1" applyAlignment="1">
      <alignment horizontal="left" vertical="center"/>
    </xf>
    <xf numFmtId="0" fontId="18" fillId="4" borderId="55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20" fillId="2" borderId="2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" fontId="20" fillId="10" borderId="1" xfId="1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25" fillId="6" borderId="9" xfId="1" applyFont="1" applyFill="1" applyBorder="1" applyAlignment="1">
      <alignment horizontal="center" vertical="center" wrapText="1"/>
    </xf>
    <xf numFmtId="0" fontId="25" fillId="6" borderId="6" xfId="1" applyFont="1" applyFill="1" applyBorder="1" applyAlignment="1">
      <alignment horizontal="center" vertical="center" wrapText="1"/>
    </xf>
    <xf numFmtId="2" fontId="34" fillId="5" borderId="45" xfId="1" applyNumberFormat="1" applyFont="1" applyFill="1" applyBorder="1" applyAlignment="1">
      <alignment horizontal="center" vertical="center" wrapText="1"/>
    </xf>
    <xf numFmtId="2" fontId="34" fillId="5" borderId="8" xfId="1" applyNumberFormat="1" applyFont="1" applyFill="1" applyBorder="1" applyAlignment="1">
      <alignment horizontal="center" vertical="center" wrapText="1"/>
    </xf>
    <xf numFmtId="0" fontId="22" fillId="8" borderId="16" xfId="1" applyFont="1" applyFill="1" applyBorder="1" applyAlignment="1">
      <alignment horizontal="center" vertical="center" wrapText="1"/>
    </xf>
    <xf numFmtId="0" fontId="22" fillId="8" borderId="24" xfId="1" applyFont="1" applyFill="1" applyBorder="1" applyAlignment="1">
      <alignment horizontal="center" vertical="center" wrapText="1"/>
    </xf>
    <xf numFmtId="0" fontId="13" fillId="5" borderId="27" xfId="1" applyFont="1" applyFill="1" applyBorder="1" applyAlignment="1">
      <alignment horizontal="center" vertical="center" wrapText="1"/>
    </xf>
    <xf numFmtId="2" fontId="12" fillId="5" borderId="9" xfId="1" applyNumberFormat="1" applyFont="1" applyFill="1" applyBorder="1" applyAlignment="1">
      <alignment horizontal="center" vertical="center" wrapText="1"/>
    </xf>
    <xf numFmtId="2" fontId="12" fillId="5" borderId="5" xfId="1" applyNumberFormat="1" applyFont="1" applyFill="1" applyBorder="1" applyAlignment="1">
      <alignment horizontal="center" vertical="center" wrapText="1"/>
    </xf>
    <xf numFmtId="2" fontId="12" fillId="5" borderId="6" xfId="1" applyNumberFormat="1" applyFont="1" applyFill="1" applyBorder="1" applyAlignment="1">
      <alignment horizontal="center" vertical="center" wrapText="1"/>
    </xf>
    <xf numFmtId="0" fontId="13" fillId="5" borderId="30" xfId="1" applyFont="1" applyFill="1" applyBorder="1" applyAlignment="1">
      <alignment horizontal="center" vertical="center" wrapText="1"/>
    </xf>
    <xf numFmtId="0" fontId="13" fillId="5" borderId="48" xfId="1" applyFont="1" applyFill="1" applyBorder="1" applyAlignment="1">
      <alignment horizontal="center" vertical="center" wrapText="1"/>
    </xf>
    <xf numFmtId="0" fontId="9" fillId="8" borderId="7" xfId="1" applyFont="1" applyFill="1" applyBorder="1" applyAlignment="1">
      <alignment horizontal="center" vertical="center"/>
    </xf>
    <xf numFmtId="0" fontId="9" fillId="8" borderId="8" xfId="1" applyFont="1" applyFill="1" applyBorder="1" applyAlignment="1">
      <alignment horizontal="center" vertical="center"/>
    </xf>
    <xf numFmtId="0" fontId="31" fillId="5" borderId="28" xfId="1" applyFont="1" applyFill="1" applyBorder="1" applyAlignment="1">
      <alignment horizontal="center" vertical="center" wrapText="1"/>
    </xf>
    <xf numFmtId="0" fontId="31" fillId="5" borderId="29" xfId="1" applyFont="1" applyFill="1" applyBorder="1" applyAlignment="1">
      <alignment horizontal="center" vertical="center" wrapText="1"/>
    </xf>
    <xf numFmtId="0" fontId="13" fillId="5" borderId="45" xfId="1" applyFont="1" applyFill="1" applyBorder="1" applyAlignment="1">
      <alignment horizontal="center" vertical="center" wrapText="1"/>
    </xf>
    <xf numFmtId="0" fontId="13" fillId="5" borderId="42" xfId="1" applyFont="1" applyFill="1" applyBorder="1" applyAlignment="1">
      <alignment horizontal="center" vertical="center" wrapText="1"/>
    </xf>
    <xf numFmtId="0" fontId="39" fillId="5" borderId="9" xfId="1" applyFont="1" applyFill="1" applyBorder="1" applyAlignment="1">
      <alignment horizontal="center" vertical="center"/>
    </xf>
    <xf numFmtId="0" fontId="39" fillId="5" borderId="5" xfId="1" applyFont="1" applyFill="1" applyBorder="1" applyAlignment="1">
      <alignment horizontal="center" vertical="center"/>
    </xf>
    <xf numFmtId="0" fontId="39" fillId="5" borderId="6" xfId="1" applyFont="1" applyFill="1" applyBorder="1" applyAlignment="1">
      <alignment horizontal="center" vertical="center"/>
    </xf>
    <xf numFmtId="0" fontId="11" fillId="5" borderId="16" xfId="1" applyFont="1" applyFill="1" applyBorder="1" applyAlignment="1">
      <alignment horizontal="center" vertical="center" wrapText="1"/>
    </xf>
    <xf numFmtId="0" fontId="11" fillId="5" borderId="24" xfId="1" applyFont="1" applyFill="1" applyBorder="1" applyAlignment="1">
      <alignment horizontal="center" vertical="center" wrapText="1"/>
    </xf>
    <xf numFmtId="0" fontId="11" fillId="5" borderId="26" xfId="1" applyFont="1" applyFill="1" applyBorder="1" applyAlignment="1">
      <alignment horizontal="center" vertical="center" wrapText="1"/>
    </xf>
    <xf numFmtId="0" fontId="31" fillId="5" borderId="50" xfId="1" applyFont="1" applyFill="1" applyBorder="1" applyAlignment="1">
      <alignment horizontal="center" vertical="center" wrapText="1"/>
    </xf>
    <xf numFmtId="0" fontId="31" fillId="5" borderId="44" xfId="1" applyFont="1" applyFill="1" applyBorder="1" applyAlignment="1">
      <alignment horizontal="center" vertical="center" wrapText="1"/>
    </xf>
    <xf numFmtId="0" fontId="13" fillId="5" borderId="46" xfId="1" applyFont="1" applyFill="1" applyBorder="1" applyAlignment="1">
      <alignment horizontal="center" vertical="center" wrapText="1"/>
    </xf>
    <xf numFmtId="0" fontId="13" fillId="5" borderId="47" xfId="1" applyFont="1" applyFill="1" applyBorder="1" applyAlignment="1">
      <alignment horizontal="center" vertical="center" wrapText="1"/>
    </xf>
    <xf numFmtId="0" fontId="31" fillId="5" borderId="45" xfId="1" applyFont="1" applyFill="1" applyBorder="1" applyAlignment="1">
      <alignment horizontal="center" vertical="center" wrapText="1"/>
    </xf>
    <xf numFmtId="0" fontId="31" fillId="5" borderId="8" xfId="1" applyFont="1" applyFill="1" applyBorder="1" applyAlignment="1">
      <alignment horizontal="center" vertical="center" wrapText="1"/>
    </xf>
    <xf numFmtId="0" fontId="31" fillId="5" borderId="46" xfId="1" applyFont="1" applyFill="1" applyBorder="1" applyAlignment="1">
      <alignment horizontal="center" vertical="center" wrapText="1"/>
    </xf>
    <xf numFmtId="0" fontId="31" fillId="5" borderId="4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0C0C0"/>
      <color rgb="FFA6A6A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4"/>
  <sheetViews>
    <sheetView tabSelected="1" workbookViewId="0">
      <selection activeCell="N40" sqref="N40"/>
    </sheetView>
  </sheetViews>
  <sheetFormatPr defaultColWidth="9.109375" defaultRowHeight="13.8" x14ac:dyDescent="0.25"/>
  <cols>
    <col min="1" max="1" width="0.6640625" style="2" customWidth="1"/>
    <col min="2" max="2" width="15.44140625" style="2" customWidth="1"/>
    <col min="3" max="3" width="9.109375" style="2" customWidth="1"/>
    <col min="4" max="7" width="8.6640625" style="2" customWidth="1"/>
    <col min="8" max="8" width="7.44140625" style="2" customWidth="1"/>
    <col min="9" max="9" width="9.109375" style="2" customWidth="1"/>
    <col min="10" max="10" width="12.33203125" style="2" customWidth="1"/>
    <col min="11" max="11" width="10.44140625" style="2" customWidth="1"/>
    <col min="12" max="12" width="10.77734375" style="2" customWidth="1"/>
    <col min="13" max="13" width="11" style="2" customWidth="1"/>
    <col min="14" max="14" width="11.44140625" style="2" customWidth="1"/>
    <col min="15" max="15" width="11.6640625" style="2" customWidth="1"/>
    <col min="16" max="16" width="5.44140625" style="2" customWidth="1"/>
    <col min="17" max="17" width="11" style="2" customWidth="1"/>
    <col min="18" max="18" width="13.109375" style="2" customWidth="1"/>
    <col min="19" max="19" width="11" style="2" customWidth="1"/>
    <col min="20" max="20" width="13" style="2" customWidth="1"/>
    <col min="21" max="16384" width="9.109375" style="2"/>
  </cols>
  <sheetData>
    <row r="1" spans="2:20" ht="23.25" customHeight="1" x14ac:dyDescent="0.35">
      <c r="B1" s="109" t="s">
        <v>41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2:20" ht="12.75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22.5" customHeight="1" x14ac:dyDescent="0.4">
      <c r="B3" s="105" t="s">
        <v>62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2:20" ht="15.6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ht="39" customHeight="1" x14ac:dyDescent="0.25">
      <c r="B5" s="106" t="s">
        <v>38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2:20" ht="6.75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2:20" ht="16.2" thickBot="1" x14ac:dyDescent="0.3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s="7" customFormat="1" ht="29.25" customHeight="1" thickBot="1" x14ac:dyDescent="0.35">
      <c r="B8" s="107" t="s">
        <v>61</v>
      </c>
      <c r="C8" s="108"/>
      <c r="D8" s="108"/>
      <c r="E8" s="91">
        <v>620</v>
      </c>
      <c r="F8" s="89" t="s">
        <v>33</v>
      </c>
      <c r="G8" s="89"/>
      <c r="H8" s="89"/>
      <c r="I8" s="90"/>
      <c r="J8" s="4"/>
      <c r="K8" s="4"/>
      <c r="L8" s="4"/>
      <c r="M8" s="4"/>
      <c r="N8" s="4"/>
      <c r="O8" s="4"/>
      <c r="P8" s="6"/>
      <c r="Q8" s="4"/>
      <c r="R8" s="4"/>
      <c r="S8" s="4"/>
      <c r="T8" s="4"/>
    </row>
    <row r="9" spans="2:20" ht="27.75" customHeight="1" thickBot="1" x14ac:dyDescent="0.3">
      <c r="B9" s="131" t="s">
        <v>35</v>
      </c>
      <c r="C9" s="128" t="s">
        <v>21</v>
      </c>
      <c r="D9" s="129"/>
      <c r="E9" s="129"/>
      <c r="F9" s="129"/>
      <c r="G9" s="129"/>
      <c r="H9" s="129"/>
      <c r="I9" s="130"/>
      <c r="J9" s="126" t="s">
        <v>42</v>
      </c>
      <c r="K9" s="117" t="s">
        <v>28</v>
      </c>
      <c r="L9" s="118"/>
      <c r="M9" s="118"/>
      <c r="N9" s="118"/>
      <c r="O9" s="119"/>
      <c r="P9" s="6"/>
      <c r="Q9" s="110" t="s">
        <v>29</v>
      </c>
      <c r="R9" s="111"/>
      <c r="S9" s="112" t="s">
        <v>31</v>
      </c>
      <c r="T9" s="114" t="s">
        <v>30</v>
      </c>
    </row>
    <row r="10" spans="2:20" s="8" customFormat="1" ht="66.75" customHeight="1" thickBot="1" x14ac:dyDescent="0.3">
      <c r="B10" s="132"/>
      <c r="C10" s="121" t="s">
        <v>22</v>
      </c>
      <c r="D10" s="120" t="s">
        <v>23</v>
      </c>
      <c r="E10" s="116" t="s">
        <v>24</v>
      </c>
      <c r="F10" s="116" t="s">
        <v>2</v>
      </c>
      <c r="G10" s="116" t="s">
        <v>25</v>
      </c>
      <c r="H10" s="116" t="s">
        <v>3</v>
      </c>
      <c r="I10" s="136" t="s">
        <v>26</v>
      </c>
      <c r="J10" s="127"/>
      <c r="K10" s="36" t="s">
        <v>15</v>
      </c>
      <c r="L10" s="37" t="s">
        <v>17</v>
      </c>
      <c r="M10" s="74" t="s">
        <v>18</v>
      </c>
      <c r="N10" s="80" t="s">
        <v>19</v>
      </c>
      <c r="O10" s="54" t="s">
        <v>27</v>
      </c>
      <c r="P10" s="6"/>
      <c r="Q10" s="36" t="s">
        <v>20</v>
      </c>
      <c r="R10" s="68" t="s">
        <v>36</v>
      </c>
      <c r="S10" s="113"/>
      <c r="T10" s="115"/>
    </row>
    <row r="11" spans="2:20" s="23" customFormat="1" ht="17.25" customHeight="1" thickBot="1" x14ac:dyDescent="0.35">
      <c r="B11" s="132"/>
      <c r="C11" s="121"/>
      <c r="D11" s="120"/>
      <c r="E11" s="116"/>
      <c r="F11" s="116"/>
      <c r="G11" s="116"/>
      <c r="H11" s="116"/>
      <c r="I11" s="137"/>
      <c r="J11" s="127"/>
      <c r="K11" s="38" t="s">
        <v>16</v>
      </c>
      <c r="L11" s="39" t="s">
        <v>16</v>
      </c>
      <c r="M11" s="75" t="s">
        <v>16</v>
      </c>
      <c r="N11" s="81" t="s">
        <v>16</v>
      </c>
      <c r="O11" s="55" t="s">
        <v>1</v>
      </c>
      <c r="P11" s="6"/>
      <c r="Q11" s="38" t="s">
        <v>16</v>
      </c>
      <c r="R11" s="69" t="s">
        <v>16</v>
      </c>
      <c r="S11" s="63" t="s">
        <v>16</v>
      </c>
      <c r="T11" s="55" t="s">
        <v>1</v>
      </c>
    </row>
    <row r="12" spans="2:20" s="17" customFormat="1" ht="11.25" customHeight="1" x14ac:dyDescent="0.25">
      <c r="B12" s="132"/>
      <c r="C12" s="134">
        <v>1</v>
      </c>
      <c r="D12" s="124">
        <v>2</v>
      </c>
      <c r="E12" s="124">
        <v>3</v>
      </c>
      <c r="F12" s="124">
        <v>4</v>
      </c>
      <c r="G12" s="124">
        <v>5</v>
      </c>
      <c r="H12" s="124">
        <v>6</v>
      </c>
      <c r="I12" s="140">
        <v>7</v>
      </c>
      <c r="J12" s="138">
        <v>8</v>
      </c>
      <c r="K12" s="40">
        <v>9</v>
      </c>
      <c r="L12" s="41">
        <v>10</v>
      </c>
      <c r="M12" s="76">
        <v>11</v>
      </c>
      <c r="N12" s="82">
        <v>12</v>
      </c>
      <c r="O12" s="56">
        <v>13</v>
      </c>
      <c r="P12" s="16"/>
      <c r="Q12" s="44" t="s">
        <v>8</v>
      </c>
      <c r="R12" s="70" t="s">
        <v>9</v>
      </c>
      <c r="S12" s="64" t="s">
        <v>11</v>
      </c>
      <c r="T12" s="60" t="s">
        <v>12</v>
      </c>
    </row>
    <row r="13" spans="2:20" s="19" customFormat="1" ht="15" customHeight="1" thickBot="1" x14ac:dyDescent="0.25">
      <c r="B13" s="133"/>
      <c r="C13" s="135"/>
      <c r="D13" s="125"/>
      <c r="E13" s="125"/>
      <c r="F13" s="125"/>
      <c r="G13" s="125"/>
      <c r="H13" s="125"/>
      <c r="I13" s="141"/>
      <c r="J13" s="139"/>
      <c r="K13" s="42" t="s">
        <v>4</v>
      </c>
      <c r="L13" s="43" t="s">
        <v>34</v>
      </c>
      <c r="M13" s="77" t="s">
        <v>5</v>
      </c>
      <c r="N13" s="83" t="s">
        <v>6</v>
      </c>
      <c r="O13" s="57" t="s">
        <v>7</v>
      </c>
      <c r="P13" s="18"/>
      <c r="Q13" s="42" t="s">
        <v>10</v>
      </c>
      <c r="R13" s="71" t="s">
        <v>37</v>
      </c>
      <c r="S13" s="65" t="s">
        <v>13</v>
      </c>
      <c r="T13" s="57" t="s">
        <v>14</v>
      </c>
    </row>
    <row r="14" spans="2:20" s="15" customFormat="1" ht="15" customHeight="1" x14ac:dyDescent="0.3">
      <c r="B14" s="103" t="s">
        <v>49</v>
      </c>
      <c r="C14" s="100">
        <v>30</v>
      </c>
      <c r="D14" s="101">
        <v>1</v>
      </c>
      <c r="E14" s="101">
        <v>24</v>
      </c>
      <c r="F14" s="29">
        <v>744</v>
      </c>
      <c r="G14" s="29">
        <v>248</v>
      </c>
      <c r="H14" s="30">
        <v>24</v>
      </c>
      <c r="I14" s="102">
        <v>176</v>
      </c>
      <c r="J14" s="31">
        <f t="shared" ref="J14:J25" si="0">E$8/I14</f>
        <v>3.5227272727272729</v>
      </c>
      <c r="K14" s="32">
        <f t="shared" ref="K14:K17" si="1">F14*J14</f>
        <v>2620.909090909091</v>
      </c>
      <c r="L14" s="28">
        <f t="shared" ref="L14:L17" si="2">(G14*J14)/2</f>
        <v>436.81818181818187</v>
      </c>
      <c r="M14" s="78">
        <f t="shared" ref="M14:M17" si="3">H14*J14</f>
        <v>84.545454545454547</v>
      </c>
      <c r="N14" s="84">
        <f t="shared" ref="N14:N16" si="4">K14+L14+M14</f>
        <v>3142.2727272727275</v>
      </c>
      <c r="O14" s="58">
        <f t="shared" ref="O14:O17" si="5">N14/F14</f>
        <v>4.2234848484848486</v>
      </c>
      <c r="P14" s="14"/>
      <c r="Q14" s="32">
        <f t="shared" ref="Q14:Q17" si="6">N14/12</f>
        <v>261.85606060606062</v>
      </c>
      <c r="R14" s="72">
        <f t="shared" ref="R14:R17" si="7">ROUND((N14+Q14)*23.59%,2)</f>
        <v>803.03</v>
      </c>
      <c r="S14" s="66">
        <f t="shared" ref="S14:S17" si="8">N14+Q14+R14</f>
        <v>4207.1587878787877</v>
      </c>
      <c r="T14" s="61">
        <f t="shared" ref="T14:T17" si="9">S14/F14</f>
        <v>5.6547833170413817</v>
      </c>
    </row>
    <row r="15" spans="2:20" s="15" customFormat="1" ht="15" customHeight="1" x14ac:dyDescent="0.3">
      <c r="B15" s="104" t="s">
        <v>50</v>
      </c>
      <c r="C15" s="100">
        <v>28</v>
      </c>
      <c r="D15" s="101"/>
      <c r="E15" s="101">
        <v>24</v>
      </c>
      <c r="F15" s="29">
        <v>672</v>
      </c>
      <c r="G15" s="29">
        <v>224</v>
      </c>
      <c r="H15" s="30"/>
      <c r="I15" s="102">
        <v>160</v>
      </c>
      <c r="J15" s="31">
        <f t="shared" si="0"/>
        <v>3.875</v>
      </c>
      <c r="K15" s="32">
        <f t="shared" si="1"/>
        <v>2604</v>
      </c>
      <c r="L15" s="28">
        <f t="shared" si="2"/>
        <v>434</v>
      </c>
      <c r="M15" s="78">
        <f t="shared" si="3"/>
        <v>0</v>
      </c>
      <c r="N15" s="84">
        <f t="shared" si="4"/>
        <v>3038</v>
      </c>
      <c r="O15" s="58">
        <f t="shared" si="5"/>
        <v>4.520833333333333</v>
      </c>
      <c r="P15" s="14"/>
      <c r="Q15" s="32">
        <f t="shared" si="6"/>
        <v>253.16666666666666</v>
      </c>
      <c r="R15" s="72">
        <f t="shared" si="7"/>
        <v>776.39</v>
      </c>
      <c r="S15" s="66">
        <f t="shared" si="8"/>
        <v>4067.5566666666664</v>
      </c>
      <c r="T15" s="61">
        <f t="shared" si="9"/>
        <v>6.0529117063492057</v>
      </c>
    </row>
    <row r="16" spans="2:20" s="15" customFormat="1" ht="15" customHeight="1" x14ac:dyDescent="0.3">
      <c r="B16" s="104" t="s">
        <v>51</v>
      </c>
      <c r="C16" s="29">
        <v>31</v>
      </c>
      <c r="D16" s="101"/>
      <c r="E16" s="101">
        <v>24</v>
      </c>
      <c r="F16" s="29">
        <v>744</v>
      </c>
      <c r="G16" s="29">
        <v>248</v>
      </c>
      <c r="H16" s="30"/>
      <c r="I16" s="102">
        <v>184</v>
      </c>
      <c r="J16" s="31">
        <f t="shared" si="0"/>
        <v>3.3695652173913042</v>
      </c>
      <c r="K16" s="32">
        <f t="shared" si="1"/>
        <v>2506.9565217391305</v>
      </c>
      <c r="L16" s="28">
        <f t="shared" si="2"/>
        <v>417.82608695652175</v>
      </c>
      <c r="M16" s="78">
        <f t="shared" si="3"/>
        <v>0</v>
      </c>
      <c r="N16" s="84">
        <f t="shared" si="4"/>
        <v>2924.782608695652</v>
      </c>
      <c r="O16" s="58">
        <f t="shared" si="5"/>
        <v>3.931159420289855</v>
      </c>
      <c r="P16" s="14"/>
      <c r="Q16" s="32">
        <f t="shared" si="6"/>
        <v>243.731884057971</v>
      </c>
      <c r="R16" s="72">
        <f t="shared" si="7"/>
        <v>747.45</v>
      </c>
      <c r="S16" s="66">
        <f t="shared" si="8"/>
        <v>3915.9644927536228</v>
      </c>
      <c r="T16" s="61">
        <f t="shared" si="9"/>
        <v>5.263393135421536</v>
      </c>
    </row>
    <row r="17" spans="2:20" s="15" customFormat="1" ht="15" customHeight="1" x14ac:dyDescent="0.3">
      <c r="B17" s="104" t="s">
        <v>52</v>
      </c>
      <c r="C17" s="29">
        <v>27</v>
      </c>
      <c r="D17" s="101">
        <v>3</v>
      </c>
      <c r="E17" s="101">
        <v>24</v>
      </c>
      <c r="F17" s="29">
        <v>720</v>
      </c>
      <c r="G17" s="29">
        <v>240</v>
      </c>
      <c r="H17" s="30">
        <v>72</v>
      </c>
      <c r="I17" s="102">
        <v>143</v>
      </c>
      <c r="J17" s="31">
        <f t="shared" si="0"/>
        <v>4.3356643356643358</v>
      </c>
      <c r="K17" s="32">
        <f t="shared" si="1"/>
        <v>3121.6783216783219</v>
      </c>
      <c r="L17" s="28">
        <f t="shared" si="2"/>
        <v>520.27972027972032</v>
      </c>
      <c r="M17" s="78">
        <f t="shared" si="3"/>
        <v>312.16783216783216</v>
      </c>
      <c r="N17" s="84">
        <f>K17+L17+M17</f>
        <v>3954.1258741258748</v>
      </c>
      <c r="O17" s="58">
        <f t="shared" si="5"/>
        <v>5.4918414918414928</v>
      </c>
      <c r="P17" s="14"/>
      <c r="Q17" s="32">
        <f t="shared" si="6"/>
        <v>329.51048951048955</v>
      </c>
      <c r="R17" s="72">
        <f t="shared" si="7"/>
        <v>1010.51</v>
      </c>
      <c r="S17" s="66">
        <f t="shared" si="8"/>
        <v>5294.1463636363642</v>
      </c>
      <c r="T17" s="61">
        <f t="shared" si="9"/>
        <v>7.3529810606060613</v>
      </c>
    </row>
    <row r="18" spans="2:20" s="15" customFormat="1" ht="15" customHeight="1" x14ac:dyDescent="0.3">
      <c r="B18" s="104" t="s">
        <v>53</v>
      </c>
      <c r="C18" s="29">
        <v>27</v>
      </c>
      <c r="D18" s="101">
        <v>4</v>
      </c>
      <c r="E18" s="101">
        <v>24</v>
      </c>
      <c r="F18" s="29">
        <v>744</v>
      </c>
      <c r="G18" s="29">
        <v>248</v>
      </c>
      <c r="H18" s="30">
        <v>96</v>
      </c>
      <c r="I18" s="102">
        <v>167</v>
      </c>
      <c r="J18" s="31">
        <f t="shared" si="0"/>
        <v>3.7125748502994012</v>
      </c>
      <c r="K18" s="32">
        <f>F18*J18</f>
        <v>2762.1556886227545</v>
      </c>
      <c r="L18" s="28">
        <f>(G18*J18)/2</f>
        <v>460.35928143712573</v>
      </c>
      <c r="M18" s="78">
        <f>H18*J18</f>
        <v>356.40718562874252</v>
      </c>
      <c r="N18" s="84">
        <f>K18+L18+M18</f>
        <v>3578.9221556886228</v>
      </c>
      <c r="O18" s="58">
        <f>N18/F18</f>
        <v>4.8103792415169657</v>
      </c>
      <c r="P18" s="14"/>
      <c r="Q18" s="33">
        <f>N18/12</f>
        <v>298.2435129740519</v>
      </c>
      <c r="R18" s="72">
        <f>ROUND((N18+Q18)*23.59%,2)</f>
        <v>914.62</v>
      </c>
      <c r="S18" s="66">
        <f>N18+Q18+R18</f>
        <v>4791.7856686626747</v>
      </c>
      <c r="T18" s="61">
        <f>S18/F18</f>
        <v>6.440572135299294</v>
      </c>
    </row>
    <row r="19" spans="2:20" s="15" customFormat="1" ht="15" customHeight="1" x14ac:dyDescent="0.3">
      <c r="B19" s="104" t="s">
        <v>54</v>
      </c>
      <c r="C19" s="29">
        <v>28</v>
      </c>
      <c r="D19" s="101">
        <v>2</v>
      </c>
      <c r="E19" s="101">
        <v>24</v>
      </c>
      <c r="F19" s="29">
        <v>720</v>
      </c>
      <c r="G19" s="29">
        <v>240</v>
      </c>
      <c r="H19" s="30">
        <v>48</v>
      </c>
      <c r="I19" s="102">
        <v>167</v>
      </c>
      <c r="J19" s="31">
        <f t="shared" si="0"/>
        <v>3.7125748502994012</v>
      </c>
      <c r="K19" s="32">
        <f>F19*J19</f>
        <v>2673.0538922155688</v>
      </c>
      <c r="L19" s="28">
        <f>(G19*J19)/2</f>
        <v>445.50898203592811</v>
      </c>
      <c r="M19" s="78">
        <f>H19*J19</f>
        <v>178.20359281437126</v>
      </c>
      <c r="N19" s="84">
        <f>K19+L19+M19</f>
        <v>3296.7664670658683</v>
      </c>
      <c r="O19" s="58">
        <f>N19/F19</f>
        <v>4.5788423153692612</v>
      </c>
      <c r="P19" s="14"/>
      <c r="Q19" s="34">
        <f>N19/12</f>
        <v>274.73053892215569</v>
      </c>
      <c r="R19" s="72">
        <f>ROUND((N19+Q19)*23.59%,2)</f>
        <v>842.52</v>
      </c>
      <c r="S19" s="66">
        <f>N19+Q19+R19</f>
        <v>4414.0170059880238</v>
      </c>
      <c r="T19" s="62">
        <f>S19/F19</f>
        <v>6.1305791749833665</v>
      </c>
    </row>
    <row r="20" spans="2:20" s="15" customFormat="1" ht="15" customHeight="1" x14ac:dyDescent="0.3">
      <c r="B20" s="104" t="s">
        <v>55</v>
      </c>
      <c r="C20" s="29">
        <v>31</v>
      </c>
      <c r="D20" s="101"/>
      <c r="E20" s="101">
        <v>24</v>
      </c>
      <c r="F20" s="29">
        <v>744</v>
      </c>
      <c r="G20" s="29">
        <v>248</v>
      </c>
      <c r="H20" s="30"/>
      <c r="I20" s="102">
        <v>160</v>
      </c>
      <c r="J20" s="31">
        <f t="shared" si="0"/>
        <v>3.875</v>
      </c>
      <c r="K20" s="32">
        <f t="shared" ref="K20:K25" si="10">F20*J20</f>
        <v>2883</v>
      </c>
      <c r="L20" s="28">
        <f t="shared" ref="L20:L25" si="11">(G20*J20)/2</f>
        <v>480.5</v>
      </c>
      <c r="M20" s="78">
        <f t="shared" ref="M20:M25" si="12">H20*J20</f>
        <v>0</v>
      </c>
      <c r="N20" s="84">
        <f t="shared" ref="N20:N25" si="13">K20+L20+M20</f>
        <v>3363.5</v>
      </c>
      <c r="O20" s="58">
        <f t="shared" ref="O20:O25" si="14">N20/F20</f>
        <v>4.520833333333333</v>
      </c>
      <c r="P20" s="14"/>
      <c r="Q20" s="34">
        <f t="shared" ref="Q20:Q25" si="15">N20/12</f>
        <v>280.29166666666669</v>
      </c>
      <c r="R20" s="72">
        <f t="shared" ref="R20:R25" si="16">ROUND((N20+Q20)*23.59%,2)</f>
        <v>859.57</v>
      </c>
      <c r="S20" s="66">
        <f t="shared" ref="S20:S25" si="17">N20+Q20+R20</f>
        <v>4503.3616666666667</v>
      </c>
      <c r="T20" s="62">
        <f t="shared" ref="T20:T25" si="18">S20/F20</f>
        <v>6.0529054659498209</v>
      </c>
    </row>
    <row r="21" spans="2:20" s="15" customFormat="1" ht="15" customHeight="1" x14ac:dyDescent="0.3">
      <c r="B21" s="104" t="s">
        <v>56</v>
      </c>
      <c r="C21" s="29">
        <v>31</v>
      </c>
      <c r="D21" s="101"/>
      <c r="E21" s="101">
        <v>24</v>
      </c>
      <c r="F21" s="29">
        <v>744</v>
      </c>
      <c r="G21" s="29">
        <v>248</v>
      </c>
      <c r="H21" s="30"/>
      <c r="I21" s="102">
        <v>184</v>
      </c>
      <c r="J21" s="31">
        <f t="shared" si="0"/>
        <v>3.3695652173913042</v>
      </c>
      <c r="K21" s="32">
        <f t="shared" si="10"/>
        <v>2506.9565217391305</v>
      </c>
      <c r="L21" s="28">
        <f t="shared" si="11"/>
        <v>417.82608695652175</v>
      </c>
      <c r="M21" s="78">
        <f t="shared" si="12"/>
        <v>0</v>
      </c>
      <c r="N21" s="84">
        <f t="shared" si="13"/>
        <v>2924.782608695652</v>
      </c>
      <c r="O21" s="58">
        <f t="shared" si="14"/>
        <v>3.931159420289855</v>
      </c>
      <c r="P21" s="14"/>
      <c r="Q21" s="34">
        <f t="shared" si="15"/>
        <v>243.731884057971</v>
      </c>
      <c r="R21" s="72">
        <f t="shared" si="16"/>
        <v>747.45</v>
      </c>
      <c r="S21" s="66">
        <f t="shared" si="17"/>
        <v>3915.9644927536228</v>
      </c>
      <c r="T21" s="62">
        <f t="shared" si="18"/>
        <v>5.263393135421536</v>
      </c>
    </row>
    <row r="22" spans="2:20" s="15" customFormat="1" ht="15" customHeight="1" x14ac:dyDescent="0.3">
      <c r="B22" s="104" t="s">
        <v>57</v>
      </c>
      <c r="C22" s="29">
        <v>30</v>
      </c>
      <c r="D22" s="101"/>
      <c r="E22" s="101">
        <v>24</v>
      </c>
      <c r="F22" s="29">
        <v>720</v>
      </c>
      <c r="G22" s="29">
        <v>240</v>
      </c>
      <c r="H22" s="30"/>
      <c r="I22" s="102">
        <v>168</v>
      </c>
      <c r="J22" s="31">
        <f t="shared" si="0"/>
        <v>3.6904761904761907</v>
      </c>
      <c r="K22" s="32">
        <f t="shared" si="10"/>
        <v>2657.1428571428573</v>
      </c>
      <c r="L22" s="28">
        <f t="shared" si="11"/>
        <v>442.85714285714289</v>
      </c>
      <c r="M22" s="78">
        <f t="shared" si="12"/>
        <v>0</v>
      </c>
      <c r="N22" s="84">
        <f t="shared" si="13"/>
        <v>3100</v>
      </c>
      <c r="O22" s="58">
        <f t="shared" si="14"/>
        <v>4.3055555555555554</v>
      </c>
      <c r="P22" s="14"/>
      <c r="Q22" s="34">
        <f t="shared" si="15"/>
        <v>258.33333333333331</v>
      </c>
      <c r="R22" s="72">
        <f t="shared" si="16"/>
        <v>792.23</v>
      </c>
      <c r="S22" s="66">
        <f t="shared" si="17"/>
        <v>4150.5633333333335</v>
      </c>
      <c r="T22" s="62">
        <f t="shared" si="18"/>
        <v>5.7646712962962967</v>
      </c>
    </row>
    <row r="23" spans="2:20" s="15" customFormat="1" ht="15" customHeight="1" x14ac:dyDescent="0.3">
      <c r="B23" s="104" t="s">
        <v>58</v>
      </c>
      <c r="C23" s="29">
        <v>31</v>
      </c>
      <c r="D23" s="101"/>
      <c r="E23" s="101">
        <v>24</v>
      </c>
      <c r="F23" s="29">
        <v>744</v>
      </c>
      <c r="G23" s="29">
        <v>248</v>
      </c>
      <c r="H23" s="30"/>
      <c r="I23" s="102">
        <v>176</v>
      </c>
      <c r="J23" s="31">
        <f t="shared" si="0"/>
        <v>3.5227272727272729</v>
      </c>
      <c r="K23" s="32">
        <f t="shared" si="10"/>
        <v>2620.909090909091</v>
      </c>
      <c r="L23" s="28">
        <f t="shared" si="11"/>
        <v>436.81818181818187</v>
      </c>
      <c r="M23" s="78">
        <f t="shared" si="12"/>
        <v>0</v>
      </c>
      <c r="N23" s="84">
        <f t="shared" si="13"/>
        <v>3057.727272727273</v>
      </c>
      <c r="O23" s="58">
        <f t="shared" si="14"/>
        <v>4.1098484848484853</v>
      </c>
      <c r="P23" s="14"/>
      <c r="Q23" s="34">
        <f t="shared" si="15"/>
        <v>254.81060606060609</v>
      </c>
      <c r="R23" s="72">
        <f t="shared" si="16"/>
        <v>781.43</v>
      </c>
      <c r="S23" s="66">
        <f t="shared" si="17"/>
        <v>4093.9678787878788</v>
      </c>
      <c r="T23" s="62">
        <f t="shared" si="18"/>
        <v>5.5026449983708048</v>
      </c>
    </row>
    <row r="24" spans="2:20" s="15" customFormat="1" ht="15" customHeight="1" x14ac:dyDescent="0.3">
      <c r="B24" s="104" t="s">
        <v>59</v>
      </c>
      <c r="C24" s="29">
        <v>29</v>
      </c>
      <c r="D24" s="101">
        <v>1</v>
      </c>
      <c r="E24" s="101">
        <v>24</v>
      </c>
      <c r="F24" s="29">
        <v>720</v>
      </c>
      <c r="G24" s="29">
        <v>240</v>
      </c>
      <c r="H24" s="30">
        <v>24</v>
      </c>
      <c r="I24" s="102">
        <v>167</v>
      </c>
      <c r="J24" s="31">
        <f t="shared" si="0"/>
        <v>3.7125748502994012</v>
      </c>
      <c r="K24" s="32">
        <f t="shared" si="10"/>
        <v>2673.0538922155688</v>
      </c>
      <c r="L24" s="28">
        <f t="shared" si="11"/>
        <v>445.50898203592811</v>
      </c>
      <c r="M24" s="78">
        <f t="shared" si="12"/>
        <v>89.101796407185631</v>
      </c>
      <c r="N24" s="84">
        <f t="shared" si="13"/>
        <v>3207.6646706586826</v>
      </c>
      <c r="O24" s="58">
        <f t="shared" si="14"/>
        <v>4.455089820359281</v>
      </c>
      <c r="P24" s="14"/>
      <c r="Q24" s="34">
        <f t="shared" si="15"/>
        <v>267.30538922155688</v>
      </c>
      <c r="R24" s="72">
        <f t="shared" si="16"/>
        <v>819.75</v>
      </c>
      <c r="S24" s="66">
        <f t="shared" si="17"/>
        <v>4294.7200598802392</v>
      </c>
      <c r="T24" s="62">
        <f t="shared" si="18"/>
        <v>5.9648889720558875</v>
      </c>
    </row>
    <row r="25" spans="2:20" s="15" customFormat="1" ht="15" customHeight="1" thickBot="1" x14ac:dyDescent="0.35">
      <c r="B25" s="104" t="s">
        <v>60</v>
      </c>
      <c r="C25" s="29">
        <v>27</v>
      </c>
      <c r="D25" s="101">
        <v>4</v>
      </c>
      <c r="E25" s="101">
        <v>24</v>
      </c>
      <c r="F25" s="29">
        <v>744</v>
      </c>
      <c r="G25" s="29">
        <v>248</v>
      </c>
      <c r="H25" s="30">
        <v>96</v>
      </c>
      <c r="I25" s="102">
        <v>152</v>
      </c>
      <c r="J25" s="31">
        <f t="shared" si="0"/>
        <v>4.0789473684210522</v>
      </c>
      <c r="K25" s="32">
        <f t="shared" si="10"/>
        <v>3034.7368421052629</v>
      </c>
      <c r="L25" s="28">
        <f t="shared" si="11"/>
        <v>505.78947368421046</v>
      </c>
      <c r="M25" s="78">
        <f t="shared" si="12"/>
        <v>391.57894736842104</v>
      </c>
      <c r="N25" s="84">
        <f t="shared" si="13"/>
        <v>3932.1052631578941</v>
      </c>
      <c r="O25" s="58">
        <f t="shared" si="14"/>
        <v>5.2850877192982448</v>
      </c>
      <c r="P25" s="14"/>
      <c r="Q25" s="34">
        <f t="shared" si="15"/>
        <v>327.67543859649118</v>
      </c>
      <c r="R25" s="72">
        <f t="shared" si="16"/>
        <v>1004.88</v>
      </c>
      <c r="S25" s="66">
        <f t="shared" si="17"/>
        <v>5264.6607017543856</v>
      </c>
      <c r="T25" s="62">
        <f t="shared" si="18"/>
        <v>7.0761568571967546</v>
      </c>
    </row>
    <row r="26" spans="2:20" s="22" customFormat="1" ht="21.75" customHeight="1" thickBot="1" x14ac:dyDescent="0.35">
      <c r="B26" s="46" t="s">
        <v>0</v>
      </c>
      <c r="C26" s="47">
        <f>SUM(C14:C25)</f>
        <v>350</v>
      </c>
      <c r="D26" s="48">
        <f>SUM(D14:D25)</f>
        <v>15</v>
      </c>
      <c r="E26" s="49"/>
      <c r="F26" s="50">
        <f>SUM(F14:F25)</f>
        <v>8760</v>
      </c>
      <c r="G26" s="50">
        <f>SUM(G14:G25)</f>
        <v>2920</v>
      </c>
      <c r="H26" s="50">
        <f>SUM(H14:H25)</f>
        <v>360</v>
      </c>
      <c r="I26" s="51">
        <f>SUM(I14:I25)</f>
        <v>2004</v>
      </c>
      <c r="J26" s="52"/>
      <c r="K26" s="45">
        <f>SUM(K14:K25)</f>
        <v>32664.55271927678</v>
      </c>
      <c r="L26" s="53">
        <f>SUM(L14:L25)</f>
        <v>5444.0921198794631</v>
      </c>
      <c r="M26" s="79">
        <f>SUM(M14:M25)</f>
        <v>1412.0048089320071</v>
      </c>
      <c r="N26" s="85">
        <f>SUM(N14:N25)</f>
        <v>39520.649648088242</v>
      </c>
      <c r="O26" s="59">
        <f>N26/F26</f>
        <v>4.5114896858548219</v>
      </c>
      <c r="P26" s="21"/>
      <c r="Q26" s="45">
        <f>SUM(Q14:Q25)</f>
        <v>3293.3874706740207</v>
      </c>
      <c r="R26" s="73">
        <f>SUM(R14:R25)</f>
        <v>10099.83</v>
      </c>
      <c r="S26" s="67">
        <f>SUM(S14:S25)</f>
        <v>52913.867118762268</v>
      </c>
      <c r="T26" s="59">
        <f>S26/F26</f>
        <v>6.0403957898130445</v>
      </c>
    </row>
    <row r="27" spans="2:20" ht="24.75" customHeight="1" thickBot="1" x14ac:dyDescent="0.4">
      <c r="B27" s="4"/>
      <c r="C27" s="4"/>
      <c r="D27" s="4"/>
      <c r="E27" s="4"/>
      <c r="F27" s="4"/>
      <c r="G27" s="4"/>
      <c r="H27" s="4"/>
      <c r="I27" s="4"/>
      <c r="J27" s="4"/>
      <c r="K27" s="9"/>
      <c r="L27" s="9"/>
      <c r="M27" s="9"/>
      <c r="N27" s="9"/>
      <c r="O27" s="9"/>
      <c r="P27" s="6"/>
      <c r="Q27" s="9"/>
      <c r="R27" s="4"/>
      <c r="S27" s="122" t="s">
        <v>63</v>
      </c>
      <c r="T27" s="123"/>
    </row>
    <row r="28" spans="2:20" ht="6" customHeight="1" x14ac:dyDescent="0.35">
      <c r="B28" s="4"/>
      <c r="C28" s="4"/>
      <c r="D28" s="4"/>
      <c r="E28" s="4"/>
      <c r="F28" s="4" t="s">
        <v>39</v>
      </c>
      <c r="G28" s="4"/>
      <c r="H28" s="4"/>
      <c r="I28" s="4"/>
      <c r="J28" s="4"/>
      <c r="K28" s="9"/>
      <c r="L28" s="9"/>
      <c r="M28" s="9"/>
      <c r="N28" s="9"/>
      <c r="O28" s="9"/>
      <c r="P28" s="6"/>
      <c r="Q28" s="9"/>
      <c r="R28" s="4"/>
      <c r="S28" s="4"/>
      <c r="T28" s="4"/>
    </row>
    <row r="29" spans="2:20" s="7" customFormat="1" ht="15" customHeight="1" x14ac:dyDescent="0.3">
      <c r="B29" s="26" t="s">
        <v>45</v>
      </c>
    </row>
    <row r="30" spans="2:20" s="7" customFormat="1" ht="15" customHeight="1" x14ac:dyDescent="0.3">
      <c r="B30" s="27" t="s">
        <v>64</v>
      </c>
      <c r="C30" s="20"/>
      <c r="D30" s="20"/>
      <c r="E30" s="20"/>
      <c r="F30" s="20"/>
      <c r="G30" s="20"/>
      <c r="H30" s="20"/>
      <c r="I30" s="20"/>
      <c r="J30" s="20"/>
      <c r="P30" s="6"/>
    </row>
    <row r="31" spans="2:20" ht="12.75" customHeight="1" x14ac:dyDescent="0.25"/>
    <row r="32" spans="2:20" ht="7.5" customHeight="1" x14ac:dyDescent="0.25"/>
    <row r="33" spans="2:22" s="7" customFormat="1" ht="22.5" customHeight="1" x14ac:dyDescent="0.3">
      <c r="B33" s="97" t="s">
        <v>43</v>
      </c>
      <c r="C33" s="98"/>
      <c r="D33" s="98"/>
      <c r="E33" s="98"/>
      <c r="F33" s="98"/>
      <c r="G33" s="98"/>
      <c r="H33" s="98"/>
      <c r="I33" s="99"/>
    </row>
    <row r="34" spans="2:22" ht="8.25" customHeight="1" x14ac:dyDescent="0.3">
      <c r="B34" s="96"/>
      <c r="C34" s="96"/>
      <c r="D34" s="96"/>
      <c r="E34" s="10"/>
      <c r="F34" s="11"/>
      <c r="G34" s="11"/>
      <c r="H34" s="11"/>
      <c r="I34" s="11"/>
    </row>
    <row r="35" spans="2:22" s="7" customFormat="1" ht="16.5" customHeight="1" x14ac:dyDescent="0.3">
      <c r="B35" s="94" t="s">
        <v>40</v>
      </c>
      <c r="C35" s="94"/>
      <c r="D35" s="94"/>
      <c r="E35" s="94"/>
      <c r="F35" s="94"/>
      <c r="G35" s="1">
        <v>0.02</v>
      </c>
      <c r="H35" s="25" t="s">
        <v>1</v>
      </c>
      <c r="I35" s="12"/>
      <c r="O35"/>
      <c r="P35"/>
      <c r="Q35"/>
      <c r="R35"/>
      <c r="S35"/>
      <c r="T35"/>
      <c r="U35"/>
      <c r="V35"/>
    </row>
    <row r="36" spans="2:22" s="7" customFormat="1" ht="16.5" customHeight="1" x14ac:dyDescent="0.3">
      <c r="B36" s="95" t="s">
        <v>48</v>
      </c>
      <c r="C36" s="95"/>
      <c r="D36" s="95"/>
      <c r="E36" s="95"/>
      <c r="F36" s="95"/>
      <c r="G36" s="1">
        <v>0.01</v>
      </c>
      <c r="H36" s="25" t="s">
        <v>1</v>
      </c>
      <c r="I36" s="12"/>
      <c r="O36"/>
      <c r="P36"/>
      <c r="Q36"/>
      <c r="R36"/>
      <c r="S36"/>
      <c r="T36"/>
      <c r="U36"/>
      <c r="V36"/>
    </row>
    <row r="37" spans="2:22" s="7" customFormat="1" ht="16.5" customHeight="1" x14ac:dyDescent="0.3">
      <c r="B37" s="95" t="s">
        <v>32</v>
      </c>
      <c r="C37" s="95"/>
      <c r="D37" s="95"/>
      <c r="E37" s="95"/>
      <c r="F37" s="95"/>
      <c r="G37" s="1">
        <v>0.02</v>
      </c>
      <c r="H37" s="25" t="s">
        <v>1</v>
      </c>
      <c r="I37" s="12"/>
      <c r="O37"/>
      <c r="P37"/>
      <c r="Q37"/>
      <c r="R37"/>
      <c r="S37"/>
      <c r="T37"/>
      <c r="U37"/>
      <c r="V37"/>
    </row>
    <row r="38" spans="2:22" s="7" customFormat="1" ht="16.5" customHeight="1" x14ac:dyDescent="0.3">
      <c r="B38" s="95" t="s">
        <v>47</v>
      </c>
      <c r="C38" s="95"/>
      <c r="D38" s="95"/>
      <c r="E38" s="95"/>
      <c r="F38" s="95"/>
      <c r="G38" s="1">
        <v>0.02</v>
      </c>
      <c r="H38" s="25" t="s">
        <v>1</v>
      </c>
      <c r="I38" s="12"/>
      <c r="O38"/>
      <c r="P38"/>
      <c r="Q38"/>
      <c r="R38"/>
      <c r="S38"/>
      <c r="T38"/>
      <c r="U38"/>
      <c r="V38"/>
    </row>
    <row r="39" spans="2:22" s="7" customFormat="1" ht="8.25" customHeight="1" x14ac:dyDescent="0.3">
      <c r="B39" s="95"/>
      <c r="C39" s="95"/>
      <c r="D39" s="95"/>
      <c r="E39" s="95"/>
      <c r="F39" s="95"/>
      <c r="G39" s="24"/>
      <c r="H39" s="25"/>
      <c r="I39" s="12"/>
      <c r="O39"/>
      <c r="P39"/>
      <c r="Q39"/>
      <c r="R39"/>
      <c r="S39"/>
      <c r="T39"/>
      <c r="U39"/>
      <c r="V39"/>
    </row>
    <row r="40" spans="2:22" s="7" customFormat="1" ht="36" customHeight="1" x14ac:dyDescent="0.3">
      <c r="B40" s="93" t="s">
        <v>44</v>
      </c>
      <c r="C40" s="93"/>
      <c r="D40" s="93"/>
      <c r="E40" s="93"/>
      <c r="F40" s="93"/>
      <c r="G40" s="86">
        <f>T26+G35+G36+G37+G38</f>
        <v>6.110395789813043</v>
      </c>
      <c r="H40" s="87" t="s">
        <v>1</v>
      </c>
      <c r="I40" s="88"/>
    </row>
    <row r="41" spans="2:22" x14ac:dyDescent="0.25">
      <c r="E41" s="13"/>
    </row>
    <row r="43" spans="2:22" ht="15.6" x14ac:dyDescent="0.3">
      <c r="B43" s="35"/>
    </row>
    <row r="44" spans="2:22" x14ac:dyDescent="0.25">
      <c r="B44" s="92" t="s">
        <v>46</v>
      </c>
    </row>
  </sheetData>
  <mergeCells count="27">
    <mergeCell ref="S27:T27"/>
    <mergeCell ref="E12:E13"/>
    <mergeCell ref="J9:J11"/>
    <mergeCell ref="C9:I9"/>
    <mergeCell ref="B9:B13"/>
    <mergeCell ref="D12:D13"/>
    <mergeCell ref="C12:C13"/>
    <mergeCell ref="I10:I11"/>
    <mergeCell ref="H10:H11"/>
    <mergeCell ref="G10:G11"/>
    <mergeCell ref="F10:F11"/>
    <mergeCell ref="J12:J13"/>
    <mergeCell ref="I12:I13"/>
    <mergeCell ref="H12:H13"/>
    <mergeCell ref="G12:G13"/>
    <mergeCell ref="F12:F13"/>
    <mergeCell ref="B3:T3"/>
    <mergeCell ref="B5:T5"/>
    <mergeCell ref="B8:D8"/>
    <mergeCell ref="B1:T1"/>
    <mergeCell ref="Q9:R9"/>
    <mergeCell ref="S9:S10"/>
    <mergeCell ref="T9:T10"/>
    <mergeCell ref="E10:E11"/>
    <mergeCell ref="K9:O9"/>
    <mergeCell ref="D10:D11"/>
    <mergeCell ref="C10:C11"/>
  </mergeCells>
  <pageMargins left="0.31496062992125984" right="0.31496062992125984" top="0.6692913385826772" bottom="0.59055118110236227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28EBB1BA9A5D74B8887D1D0355963EB" ma:contentTypeVersion="12" ma:contentTypeDescription="Izveidot jaunu dokumentu." ma:contentTypeScope="" ma:versionID="9b032fff6bf36156226faed4bad492cd">
  <xsd:schema xmlns:xsd="http://www.w3.org/2001/XMLSchema" xmlns:xs="http://www.w3.org/2001/XMLSchema" xmlns:p="http://schemas.microsoft.com/office/2006/metadata/properties" xmlns:ns2="91b49ab1-9be5-4af7-9e50-846f311e3d04" xmlns:ns3="2570daea-32e5-443d-864e-89f901ca737d" targetNamespace="http://schemas.microsoft.com/office/2006/metadata/properties" ma:root="true" ma:fieldsID="77b1890a0ce21545bc12fb226dfd3aeb" ns2:_="" ns3:_="">
    <xsd:import namespace="91b49ab1-9be5-4af7-9e50-846f311e3d04"/>
    <xsd:import namespace="2570daea-32e5-443d-864e-89f901c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49ab1-9be5-4af7-9e50-846f311e3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0daea-32e5-443d-864e-89f901ca737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f28ba81-43cb-40ab-be5b-551047c626d1}" ma:internalName="TaxCatchAll" ma:showField="CatchAllData" ma:web="2570daea-32e5-443d-864e-89f901ca73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0daea-32e5-443d-864e-89f901ca737d" xsi:nil="true"/>
    <lcf76f155ced4ddcb4097134ff3c332f xmlns="91b49ab1-9be5-4af7-9e50-846f311e3d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B5130C-459A-42DF-89AE-42163D3A4251}"/>
</file>

<file path=customXml/itemProps2.xml><?xml version="1.0" encoding="utf-8"?>
<ds:datastoreItem xmlns:ds="http://schemas.openxmlformats.org/officeDocument/2006/customXml" ds:itemID="{BEEE0D2E-B064-4DA5-A8E6-F1878F428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8B104E-37D1-49FB-B0AB-4BF7B257C4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(jauna versija)</vt:lpstr>
    </vt:vector>
  </TitlesOfParts>
  <Company>SIA Tornis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Elīna Virtmane</cp:lastModifiedBy>
  <cp:lastPrinted>2022-12-09T07:27:38Z</cp:lastPrinted>
  <dcterms:created xsi:type="dcterms:W3CDTF">2013-03-25T17:12:18Z</dcterms:created>
  <dcterms:modified xsi:type="dcterms:W3CDTF">2023-02-22T08:44:51Z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0x010100F28EBB1BA9A5D74B8887D1D0355963EB</vt:lpwstr>
  </property>
</Properties>
</file>