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Madlen\Desktop\Q-m\"/>
    </mc:Choice>
  </mc:AlternateContent>
  <bookViews>
    <workbookView xWindow="0" yWindow="0" windowWidth="24000" windowHeight="9435" activeTab="1"/>
  </bookViews>
  <sheets>
    <sheet name="2021" sheetId="1" r:id="rId1"/>
    <sheet name="2021 (jauna versija)" sheetId="2" r:id="rId2"/>
  </sheets>
  <calcPr calcId="152511"/>
</workbook>
</file>

<file path=xl/calcChain.xml><?xml version="1.0" encoding="utf-8"?>
<calcChain xmlns="http://schemas.openxmlformats.org/spreadsheetml/2006/main">
  <c r="N23" i="2" l="1"/>
  <c r="K23" i="1"/>
  <c r="M26" i="2"/>
  <c r="P23" i="1"/>
  <c r="N22" i="1"/>
  <c r="N13" i="1"/>
  <c r="N14" i="1"/>
  <c r="N15" i="1"/>
  <c r="N16" i="1"/>
  <c r="N17" i="1"/>
  <c r="N18" i="1"/>
  <c r="N19" i="1"/>
  <c r="N20" i="1"/>
  <c r="N21" i="1"/>
  <c r="N12" i="1"/>
  <c r="N11" i="1"/>
  <c r="I26" i="2" l="1"/>
  <c r="S25" i="2"/>
  <c r="R25" i="2"/>
  <c r="T25" i="2"/>
  <c r="R24" i="2"/>
  <c r="R22" i="2"/>
  <c r="R21" i="2"/>
  <c r="R20" i="2"/>
  <c r="R19" i="2"/>
  <c r="R18" i="2"/>
  <c r="R17" i="2"/>
  <c r="R16" i="2"/>
  <c r="R15" i="2"/>
  <c r="R14" i="2"/>
  <c r="Q15" i="2"/>
  <c r="Q14" i="2"/>
  <c r="O14" i="2"/>
  <c r="N14" i="2"/>
  <c r="M14" i="2"/>
  <c r="L14" i="2"/>
  <c r="K15" i="2"/>
  <c r="K14" i="2"/>
  <c r="J14" i="2" l="1"/>
  <c r="J17" i="2"/>
  <c r="J18" i="2"/>
  <c r="J19" i="2"/>
  <c r="J24" i="2"/>
  <c r="J25" i="2"/>
  <c r="H17" i="2"/>
  <c r="H14" i="2"/>
  <c r="G16" i="2"/>
  <c r="H13" i="1"/>
  <c r="H11" i="1"/>
  <c r="D26" i="2" l="1"/>
  <c r="C26" i="2"/>
  <c r="H18" i="2" l="1"/>
  <c r="H19" i="2"/>
  <c r="H24" i="2"/>
  <c r="H25" i="2"/>
  <c r="G25" i="2"/>
  <c r="G15" i="2"/>
  <c r="G17" i="2"/>
  <c r="G18" i="2"/>
  <c r="G19" i="2"/>
  <c r="G20" i="2"/>
  <c r="G21" i="2"/>
  <c r="G22" i="2"/>
  <c r="G23" i="2"/>
  <c r="G24" i="2"/>
  <c r="G14" i="2"/>
  <c r="H26" i="2" l="1"/>
  <c r="G26" i="2"/>
  <c r="J15" i="2" l="1"/>
  <c r="J16" i="2"/>
  <c r="J20" i="2"/>
  <c r="J21" i="2"/>
  <c r="J22" i="2"/>
  <c r="J23" i="2"/>
  <c r="M25" i="2" l="1"/>
  <c r="L25" i="2"/>
  <c r="L23" i="2"/>
  <c r="M23" i="2"/>
  <c r="L19" i="2"/>
  <c r="M19" i="2"/>
  <c r="L15" i="2"/>
  <c r="M15" i="2"/>
  <c r="M22" i="2"/>
  <c r="L22" i="2"/>
  <c r="M18" i="2"/>
  <c r="L18" i="2"/>
  <c r="M21" i="2"/>
  <c r="L21" i="2"/>
  <c r="L17" i="2"/>
  <c r="M17" i="2"/>
  <c r="L24" i="2"/>
  <c r="M24" i="2"/>
  <c r="M20" i="2"/>
  <c r="L20" i="2"/>
  <c r="L16" i="2"/>
  <c r="M16" i="2"/>
  <c r="F25" i="2"/>
  <c r="F24" i="2"/>
  <c r="F23" i="2"/>
  <c r="F22" i="2"/>
  <c r="F21" i="2"/>
  <c r="F20" i="2"/>
  <c r="F19" i="2"/>
  <c r="K19" i="2" s="1"/>
  <c r="F18" i="2"/>
  <c r="F17" i="2"/>
  <c r="F16" i="2"/>
  <c r="F15" i="2"/>
  <c r="F14" i="2"/>
  <c r="F26" i="2" l="1"/>
  <c r="K21" i="2"/>
  <c r="K23" i="2"/>
  <c r="K25" i="2"/>
  <c r="N15" i="2"/>
  <c r="O15" i="2" s="1"/>
  <c r="K17" i="2"/>
  <c r="K16" i="2"/>
  <c r="K18" i="2"/>
  <c r="K24" i="2"/>
  <c r="N24" i="2" s="1"/>
  <c r="O24" i="2" s="1"/>
  <c r="K20" i="2"/>
  <c r="K22" i="2"/>
  <c r="N19" i="2"/>
  <c r="O19" i="2" s="1"/>
  <c r="K11" i="1"/>
  <c r="H12" i="1"/>
  <c r="K13" i="1"/>
  <c r="H14" i="1"/>
  <c r="J14" i="1"/>
  <c r="H15" i="1"/>
  <c r="I15" i="1" s="1"/>
  <c r="H16" i="1"/>
  <c r="J16" i="1" s="1"/>
  <c r="H17" i="1"/>
  <c r="J17" i="1" s="1"/>
  <c r="H18" i="1"/>
  <c r="J18" i="1" s="1"/>
  <c r="H19" i="1"/>
  <c r="K19" i="1" s="1"/>
  <c r="H20" i="1"/>
  <c r="K20" i="1" s="1"/>
  <c r="H21" i="1"/>
  <c r="K21" i="1" s="1"/>
  <c r="H22" i="1"/>
  <c r="K22" i="1" s="1"/>
  <c r="K16" i="1"/>
  <c r="K17" i="1"/>
  <c r="F11" i="1"/>
  <c r="J12" i="1"/>
  <c r="D23" i="1"/>
  <c r="C23" i="1"/>
  <c r="G23" i="1"/>
  <c r="F22" i="1"/>
  <c r="F21" i="1"/>
  <c r="F20" i="1"/>
  <c r="F19" i="1"/>
  <c r="F18" i="1"/>
  <c r="F17" i="1"/>
  <c r="F16" i="1"/>
  <c r="F15" i="1"/>
  <c r="F14" i="1"/>
  <c r="F13" i="1"/>
  <c r="I13" i="1" s="1"/>
  <c r="F12" i="1"/>
  <c r="K14" i="1"/>
  <c r="J13" i="1"/>
  <c r="I21" i="1" l="1"/>
  <c r="I17" i="1"/>
  <c r="I12" i="1"/>
  <c r="L13" i="1"/>
  <c r="I16" i="1"/>
  <c r="I20" i="1"/>
  <c r="J22" i="1"/>
  <c r="I22" i="1"/>
  <c r="I19" i="1"/>
  <c r="K18" i="1"/>
  <c r="K15" i="1"/>
  <c r="K26" i="2"/>
  <c r="S14" i="2"/>
  <c r="T14" i="2" s="1"/>
  <c r="J15" i="1"/>
  <c r="L16" i="1"/>
  <c r="J20" i="1"/>
  <c r="K12" i="1"/>
  <c r="L12" i="1" s="1"/>
  <c r="M12" i="1" s="1"/>
  <c r="O12" i="1" s="1"/>
  <c r="P12" i="1" s="1"/>
  <c r="J19" i="1"/>
  <c r="L19" i="1" s="1"/>
  <c r="I11" i="1"/>
  <c r="I18" i="1"/>
  <c r="J11" i="1"/>
  <c r="L17" i="1"/>
  <c r="M17" i="1" s="1"/>
  <c r="F23" i="1"/>
  <c r="Q19" i="2"/>
  <c r="S19" i="2" s="1"/>
  <c r="T19" i="2" s="1"/>
  <c r="N25" i="2"/>
  <c r="O25" i="2" s="1"/>
  <c r="N20" i="2"/>
  <c r="O20" i="2" s="1"/>
  <c r="N21" i="2"/>
  <c r="O21" i="2" s="1"/>
  <c r="O23" i="2"/>
  <c r="N22" i="2"/>
  <c r="O22" i="2" s="1"/>
  <c r="N18" i="2"/>
  <c r="O18" i="2" s="1"/>
  <c r="S15" i="2"/>
  <c r="T15" i="2" s="1"/>
  <c r="N16" i="2"/>
  <c r="O16" i="2" s="1"/>
  <c r="L26" i="2"/>
  <c r="N17" i="2"/>
  <c r="O17" i="2" s="1"/>
  <c r="Q24" i="2"/>
  <c r="S24" i="2" s="1"/>
  <c r="T24" i="2" s="1"/>
  <c r="M13" i="1"/>
  <c r="M16" i="1"/>
  <c r="I14" i="1"/>
  <c r="J21" i="1"/>
  <c r="L21" i="1" s="1"/>
  <c r="L11" i="1" l="1"/>
  <c r="M11" i="1"/>
  <c r="O11" i="1" s="1"/>
  <c r="P11" i="1" s="1"/>
  <c r="L20" i="1"/>
  <c r="M20" i="1" s="1"/>
  <c r="O20" i="1" s="1"/>
  <c r="P20" i="1" s="1"/>
  <c r="L22" i="1"/>
  <c r="M22" i="1"/>
  <c r="L18" i="1"/>
  <c r="M18" i="1" s="1"/>
  <c r="L15" i="1"/>
  <c r="M15" i="1" s="1"/>
  <c r="M19" i="1"/>
  <c r="O19" i="1"/>
  <c r="P19" i="1" s="1"/>
  <c r="O16" i="1"/>
  <c r="P16" i="1" s="1"/>
  <c r="Q17" i="2"/>
  <c r="S17" i="2" s="1"/>
  <c r="T17" i="2" s="1"/>
  <c r="Q22" i="2"/>
  <c r="S22" i="2" s="1"/>
  <c r="T22" i="2" s="1"/>
  <c r="Q20" i="2"/>
  <c r="S20" i="2" s="1"/>
  <c r="T20" i="2" s="1"/>
  <c r="Q16" i="2"/>
  <c r="S16" i="2" s="1"/>
  <c r="T16" i="2" s="1"/>
  <c r="Q23" i="2"/>
  <c r="Q25" i="2"/>
  <c r="Q18" i="2"/>
  <c r="S18" i="2" s="1"/>
  <c r="T18" i="2" s="1"/>
  <c r="Q21" i="2"/>
  <c r="S21" i="2" s="1"/>
  <c r="T21" i="2" s="1"/>
  <c r="N26" i="2"/>
  <c r="O26" i="2" s="1"/>
  <c r="M21" i="1"/>
  <c r="O21" i="1" s="1"/>
  <c r="P21" i="1" s="1"/>
  <c r="J23" i="1"/>
  <c r="O13" i="1"/>
  <c r="P13" i="1" s="1"/>
  <c r="O17" i="1"/>
  <c r="P17" i="1" s="1"/>
  <c r="L14" i="1"/>
  <c r="I23" i="1"/>
  <c r="R23" i="2" l="1"/>
  <c r="R26" i="2" s="1"/>
  <c r="O22" i="1"/>
  <c r="P22" i="1" s="1"/>
  <c r="O15" i="1"/>
  <c r="P15" i="1" s="1"/>
  <c r="O18" i="1"/>
  <c r="P18" i="1" s="1"/>
  <c r="L23" i="1"/>
  <c r="Q26" i="2"/>
  <c r="M14" i="1"/>
  <c r="M23" i="1" s="1"/>
  <c r="S23" i="2" l="1"/>
  <c r="N23" i="1"/>
  <c r="T23" i="2" l="1"/>
  <c r="S26" i="2"/>
  <c r="T26" i="2" s="1"/>
  <c r="G39" i="2" s="1"/>
  <c r="O14" i="1"/>
  <c r="P14" i="1" s="1"/>
  <c r="O23" i="1" l="1"/>
  <c r="E33" i="1" s="1"/>
</calcChain>
</file>

<file path=xl/sharedStrings.xml><?xml version="1.0" encoding="utf-8"?>
<sst xmlns="http://schemas.openxmlformats.org/spreadsheetml/2006/main" count="117" uniqueCount="98">
  <si>
    <t>Darba dienas, brīvdienas, svētku dienas</t>
  </si>
  <si>
    <t>darba dienu un brīvdienu skaits mēnesī</t>
  </si>
  <si>
    <t>svētku dienu skaits mēnesī</t>
  </si>
  <si>
    <t>stundu skaits dienā</t>
  </si>
  <si>
    <t>stundu skaits mēnesī</t>
  </si>
  <si>
    <t xml:space="preserve"> KOPĀ</t>
  </si>
  <si>
    <t>normas stundu skaits mēn. 1 cilv.</t>
  </si>
  <si>
    <t>Bruto pamatalga EUR/mēnesī</t>
  </si>
  <si>
    <t>Piemaksa par darbu nakts stundās (22:00-6:00) EUR/mēnesī</t>
  </si>
  <si>
    <t>Piemaksa par darbu svētku dienās EUR/mēnesī</t>
  </si>
  <si>
    <t>KOPĀ Bruto algas summa EUR/mēnesī</t>
  </si>
  <si>
    <t>Atvaļinājumu uzkrājums EUR/mēnesī</t>
  </si>
  <si>
    <t>KOPĀ DD izmaksas EUR/mēnesī</t>
  </si>
  <si>
    <t>KOPĀ DD izmaksas stundas likme EUR/stundā</t>
  </si>
  <si>
    <t>min.stundas tarifa likme      ( st./ EUR )</t>
  </si>
  <si>
    <t>Formastērps/darba apģērbs:</t>
  </si>
  <si>
    <t>Aprīkojums/speclīdzekļi/sakaru iekārtas:</t>
  </si>
  <si>
    <t>Administrācijas un apmācību izmaksas:</t>
  </si>
  <si>
    <t>Stundas tarifa likme kopā:</t>
  </si>
  <si>
    <t>Min. stundas tarifa likmes aprēķins postenim - 24 h diennaktī, katru dienu</t>
  </si>
  <si>
    <t>EUR/stundā</t>
  </si>
  <si>
    <t>Papildus norādāmās izmaksas:</t>
  </si>
  <si>
    <t>Kopējās stundu skaits mēnesī</t>
  </si>
  <si>
    <t>Svētku stundas mēnesī</t>
  </si>
  <si>
    <t>(4 x 8)</t>
  </si>
  <si>
    <t>(6*8)</t>
  </si>
  <si>
    <t>9+10+11</t>
  </si>
  <si>
    <t>(12/4)</t>
  </si>
  <si>
    <t>1a</t>
  </si>
  <si>
    <t>2a</t>
  </si>
  <si>
    <t>12/12 mēn.</t>
  </si>
  <si>
    <t>3a</t>
  </si>
  <si>
    <t>4a</t>
  </si>
  <si>
    <t>12+1a+2a</t>
  </si>
  <si>
    <t>(3a/4)</t>
  </si>
  <si>
    <t xml:space="preserve">Bruto pamatalga </t>
  </si>
  <si>
    <t>EUR/mēnesī</t>
  </si>
  <si>
    <t xml:space="preserve">Piemaksa par darbu nakts stundās (22:00-6:00) </t>
  </si>
  <si>
    <t xml:space="preserve">Piemaksa par darbu svētku dienās </t>
  </si>
  <si>
    <t>KOPĀ Bruto algas summa</t>
  </si>
  <si>
    <t>Atvaļinājumu uzkrājums</t>
  </si>
  <si>
    <t>Darba dienas, brīvdienas, svētku dienas /stundu mēnesī</t>
  </si>
  <si>
    <t>Darba dienu un brīvdienu skaits mēnesī</t>
  </si>
  <si>
    <t>Svētku dienu skaits mēnesī</t>
  </si>
  <si>
    <t>Stundu skaits dienā</t>
  </si>
  <si>
    <t>Naksts stundu mēnesī</t>
  </si>
  <si>
    <t>Normas stundu skaits mēn. 1 cilv.</t>
  </si>
  <si>
    <r>
      <t>Darbinieka stundas tarifa likme - bruto</t>
    </r>
    <r>
      <rPr>
        <b/>
        <i/>
        <sz val="10"/>
        <color rgb="FF0000FF"/>
        <rFont val="Times New Roman"/>
        <family val="1"/>
        <charset val="186"/>
      </rPr>
      <t xml:space="preserve"> (diennakts likme)</t>
    </r>
  </si>
  <si>
    <r>
      <t xml:space="preserve">* Min.stundas tarifa likme - bruto </t>
    </r>
    <r>
      <rPr>
        <b/>
        <i/>
        <sz val="10.5"/>
        <color rgb="FF0000FF"/>
        <rFont val="Times New Roman"/>
        <family val="1"/>
        <charset val="186"/>
      </rPr>
      <t>(dienas likme)</t>
    </r>
  </si>
  <si>
    <t>Papildus norādāmās izdevumi:</t>
  </si>
  <si>
    <t>Ieteicamā minimāla apsardzes pakalpojuma stundas tarifa likme par diennakts (24h) objektu, EUR bez PVN:</t>
  </si>
  <si>
    <t>Vienas darba stundas aprēķins</t>
  </si>
  <si>
    <t>Papildus darba devēja izmaksas</t>
  </si>
  <si>
    <r>
      <t xml:space="preserve">KOPĀ darba devēja izmaksas - stundas likme  </t>
    </r>
    <r>
      <rPr>
        <b/>
        <i/>
        <sz val="10"/>
        <color rgb="FF0000FF"/>
        <rFont val="Times New Roman"/>
        <family val="1"/>
        <charset val="186"/>
      </rPr>
      <t>(bezzaudējuma punkts)</t>
    </r>
  </si>
  <si>
    <t xml:space="preserve">KOPĀ darba devēja izmaksas </t>
  </si>
  <si>
    <t>&gt; Formastērps/darba:</t>
  </si>
  <si>
    <t>&gt; Aprīkojums/speclīdzekļi/sakaru iekārtas:</t>
  </si>
  <si>
    <t>&gt; Administrācijas un apmācību izmaksas:</t>
  </si>
  <si>
    <t>EUR</t>
  </si>
  <si>
    <t>(5 x 8) /2</t>
  </si>
  <si>
    <r>
      <t xml:space="preserve">Min.stundas tarifa likme          ( st./ EUR )*    </t>
    </r>
    <r>
      <rPr>
        <sz val="10"/>
        <color rgb="FF0000FF"/>
        <rFont val="Times New Roman"/>
        <family val="1"/>
        <charset val="186"/>
      </rPr>
      <t/>
    </r>
  </si>
  <si>
    <t>2021.gads</t>
  </si>
  <si>
    <r>
      <t xml:space="preserve">Min. darba alga (bruto) - 2021.g.:              </t>
    </r>
    <r>
      <rPr>
        <b/>
        <i/>
        <sz val="10"/>
        <color rgb="FF0000FF"/>
        <rFont val="Times New Roman"/>
        <family val="1"/>
        <charset val="186"/>
      </rPr>
      <t>(MK noteikumi Nr. 656, 2. punkts)</t>
    </r>
  </si>
  <si>
    <t>2021.g.</t>
  </si>
  <si>
    <t>2021.g. janvāris</t>
  </si>
  <si>
    <t>2021.g. februāris</t>
  </si>
  <si>
    <t>2021.g. marts</t>
  </si>
  <si>
    <t>2021.g. aprīlis</t>
  </si>
  <si>
    <t>2021.g. maijs</t>
  </si>
  <si>
    <t>2021.g. jūnijs</t>
  </si>
  <si>
    <t>2021.g. jūlijs</t>
  </si>
  <si>
    <t>2021.g. augusts</t>
  </si>
  <si>
    <t>2021.g. septembris</t>
  </si>
  <si>
    <t>2021.g. oktobris</t>
  </si>
  <si>
    <t>2021.g. novembris</t>
  </si>
  <si>
    <t>2021.g. decembris</t>
  </si>
  <si>
    <t>** VSAOI darba devēja likme 2021.g. - 23,59%</t>
  </si>
  <si>
    <t>VSAOI likme darba devēja daļa - 23.59%**</t>
  </si>
  <si>
    <t>(12+1a) x 23,59%</t>
  </si>
  <si>
    <t>EUR 4,85 /stundā</t>
  </si>
  <si>
    <t>Min. darba alga (bruto) - 2021.g.:</t>
  </si>
  <si>
    <t>2021.g.janvāris</t>
  </si>
  <si>
    <t>2021.g.februāris</t>
  </si>
  <si>
    <t>2021.g.marts</t>
  </si>
  <si>
    <t>2021.g.aprīlis</t>
  </si>
  <si>
    <t>2021.g.maijs</t>
  </si>
  <si>
    <t>2021.g.jūnijs</t>
  </si>
  <si>
    <t>2021.g.jūlijs</t>
  </si>
  <si>
    <t>2021.g.augusts</t>
  </si>
  <si>
    <t>2021.g.septembris</t>
  </si>
  <si>
    <t>2021.g.oktobris</t>
  </si>
  <si>
    <t>2021.g.novembris</t>
  </si>
  <si>
    <t>2021.g.decembris</t>
  </si>
  <si>
    <t>DD soc. nodoklis 23.59%* EUR/mēn.</t>
  </si>
  <si>
    <t>EUR 4,85/stundā</t>
  </si>
  <si>
    <t>Aprēķins pamatots ar LR MK noteikumiem par minimālo stundas tarifa likmi  (MK 2015.gada 24.novembra noteikumos Nr.656 "Noteikumi par minimālās mēneša darba algas apmēru normālā darba laika ietvaros un minimālās stundas tarifa likmes aprēķināšanu ")</t>
  </si>
  <si>
    <r>
      <t xml:space="preserve">Aprēķins pamatots ar LR MK noteikumiem par minimālo stundas tarifa likmi  </t>
    </r>
    <r>
      <rPr>
        <b/>
        <i/>
        <sz val="12"/>
        <rFont val="Times New Roman"/>
        <family val="1"/>
        <charset val="186"/>
      </rPr>
      <t>(</t>
    </r>
    <r>
      <rPr>
        <b/>
        <i/>
        <sz val="11"/>
        <rFont val="Times New Roman"/>
        <family val="1"/>
        <charset val="186"/>
      </rPr>
      <t>MK 2015.gada 24.novembra noteikumos Nr.656 "Noteikumi par minimālās mēneša darba algas apmēru normālā darba laika ietvaros un minimālās stundas tarifa likmes aprēķināšanu "</t>
    </r>
    <r>
      <rPr>
        <b/>
        <i/>
        <sz val="12"/>
        <rFont val="Times New Roman"/>
        <family val="1"/>
        <charset val="186"/>
      </rPr>
      <t>)</t>
    </r>
  </si>
  <si>
    <r>
      <t xml:space="preserve"> * </t>
    </r>
    <r>
      <rPr>
        <b/>
        <i/>
        <sz val="11"/>
        <color indexed="8"/>
        <rFont val="Calibri"/>
        <family val="2"/>
        <charset val="186"/>
      </rPr>
      <t>VSAOI darba devēja likme 2021.g. - 23,59%</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</si>
</sst>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2]\ #,##0.00"/>
    <numFmt numFmtId="165" formatCode="0.0000"/>
    <numFmt numFmtId="166" formatCode="[$EUR]\ #,##0.00"/>
  </numFmts>
  <fonts count="70" x14ac:knownFonts="1">
    <font>
      <sz val="11"/>
      <color theme="1"/>
      <name val="Calibri"/>
      <family val="2"/>
      <charset val="186"/>
      <scheme val="minor"/>
    </font>
    <font>
      <sz val="11"/>
      <color indexed="8"/>
      <name val="Calibri"/>
      <family val="2"/>
      <charset val="186"/>
    </font>
    <font>
      <sz val="10"/>
      <name val="Arial"/>
      <family val="2"/>
      <charset val="186"/>
    </font>
    <font>
      <sz val="12"/>
      <name val="Calibri"/>
      <family val="2"/>
      <charset val="204"/>
    </font>
    <font>
      <b/>
      <sz val="12"/>
      <name val="Calibri"/>
      <family val="2"/>
      <charset val="204"/>
    </font>
    <font>
      <b/>
      <sz val="12"/>
      <color indexed="8"/>
      <name val="Calibri"/>
      <family val="2"/>
      <charset val="204"/>
    </font>
    <font>
      <sz val="10"/>
      <color indexed="8"/>
      <name val="Calibri"/>
      <family val="2"/>
      <charset val="204"/>
    </font>
    <font>
      <b/>
      <sz val="14"/>
      <name val="Calibri"/>
      <family val="2"/>
      <charset val="186"/>
    </font>
    <font>
      <b/>
      <sz val="12"/>
      <name val="Calibri"/>
      <family val="2"/>
      <charset val="186"/>
    </font>
    <font>
      <b/>
      <u/>
      <sz val="16"/>
      <name val="Calibri"/>
      <family val="2"/>
      <charset val="186"/>
    </font>
    <font>
      <sz val="12"/>
      <name val="Calibri"/>
      <family val="2"/>
      <charset val="186"/>
    </font>
    <font>
      <sz val="11"/>
      <color indexed="8"/>
      <name val="Calibri"/>
      <family val="2"/>
      <charset val="186"/>
    </font>
    <font>
      <b/>
      <i/>
      <u/>
      <sz val="20"/>
      <name val="Calibri"/>
      <family val="2"/>
      <charset val="186"/>
    </font>
    <font>
      <b/>
      <sz val="11"/>
      <name val="Calibri"/>
      <family val="2"/>
      <charset val="204"/>
    </font>
    <font>
      <sz val="11"/>
      <name val="Calibri"/>
      <family val="2"/>
      <charset val="204"/>
    </font>
    <font>
      <i/>
      <sz val="11"/>
      <name val="Calibri"/>
      <family val="2"/>
      <charset val="186"/>
    </font>
    <font>
      <b/>
      <sz val="11"/>
      <color indexed="8"/>
      <name val="Calibri"/>
      <family val="2"/>
      <charset val="186"/>
    </font>
    <font>
      <b/>
      <i/>
      <sz val="14"/>
      <color indexed="8"/>
      <name val="Calibri"/>
      <family val="2"/>
      <charset val="186"/>
    </font>
    <font>
      <i/>
      <sz val="11"/>
      <color indexed="8"/>
      <name val="Calibri"/>
      <family val="2"/>
      <charset val="186"/>
    </font>
    <font>
      <b/>
      <i/>
      <sz val="11"/>
      <color indexed="8"/>
      <name val="Calibri"/>
      <family val="2"/>
      <charset val="186"/>
    </font>
    <font>
      <i/>
      <sz val="12"/>
      <color indexed="8"/>
      <name val="Calibri"/>
      <family val="2"/>
      <charset val="186"/>
    </font>
    <font>
      <b/>
      <i/>
      <sz val="12"/>
      <color indexed="8"/>
      <name val="Calibri"/>
      <family val="2"/>
      <charset val="186"/>
    </font>
    <font>
      <sz val="8"/>
      <name val="Calibri"/>
      <family val="2"/>
      <charset val="186"/>
    </font>
    <font>
      <sz val="11"/>
      <color indexed="8"/>
      <name val="Calibri"/>
      <family val="2"/>
      <charset val="204"/>
    </font>
    <font>
      <b/>
      <sz val="11"/>
      <color indexed="8"/>
      <name val="Calibri"/>
      <family val="2"/>
      <charset val="204"/>
    </font>
    <font>
      <sz val="12"/>
      <color rgb="FF000000"/>
      <name val="Calibri"/>
      <family val="2"/>
      <charset val="186"/>
      <scheme val="minor"/>
    </font>
    <font>
      <b/>
      <i/>
      <sz val="12"/>
      <color theme="1"/>
      <name val="Calibri"/>
      <family val="2"/>
      <charset val="186"/>
      <scheme val="minor"/>
    </font>
    <font>
      <i/>
      <sz val="12"/>
      <color theme="1"/>
      <name val="Calibri"/>
      <family val="2"/>
      <charset val="186"/>
      <scheme val="minor"/>
    </font>
    <font>
      <b/>
      <u/>
      <sz val="16"/>
      <name val="Times New Roman"/>
      <family val="1"/>
      <charset val="186"/>
    </font>
    <font>
      <sz val="11"/>
      <color theme="1"/>
      <name val="Times New Roman"/>
      <family val="1"/>
      <charset val="186"/>
    </font>
    <font>
      <b/>
      <sz val="14"/>
      <name val="Times New Roman"/>
      <family val="1"/>
      <charset val="186"/>
    </font>
    <font>
      <b/>
      <i/>
      <u/>
      <sz val="20"/>
      <name val="Times New Roman"/>
      <family val="1"/>
      <charset val="186"/>
    </font>
    <font>
      <sz val="12"/>
      <name val="Times New Roman"/>
      <family val="1"/>
      <charset val="186"/>
    </font>
    <font>
      <b/>
      <sz val="12"/>
      <name val="Times New Roman"/>
      <family val="1"/>
      <charset val="186"/>
    </font>
    <font>
      <b/>
      <sz val="9"/>
      <name val="Times New Roman"/>
      <family val="1"/>
      <charset val="186"/>
    </font>
    <font>
      <b/>
      <sz val="12"/>
      <color indexed="8"/>
      <name val="Times New Roman"/>
      <family val="1"/>
      <charset val="186"/>
    </font>
    <font>
      <b/>
      <sz val="11"/>
      <color indexed="8"/>
      <name val="Times New Roman"/>
      <family val="1"/>
      <charset val="186"/>
    </font>
    <font>
      <sz val="10"/>
      <color indexed="8"/>
      <name val="Times New Roman"/>
      <family val="1"/>
      <charset val="186"/>
    </font>
    <font>
      <sz val="10"/>
      <color rgb="FF0000FF"/>
      <name val="Times New Roman"/>
      <family val="1"/>
      <charset val="186"/>
    </font>
    <font>
      <sz val="8"/>
      <color indexed="8"/>
      <name val="Times New Roman"/>
      <family val="1"/>
      <charset val="186"/>
    </font>
    <font>
      <b/>
      <sz val="8"/>
      <color indexed="8"/>
      <name val="Times New Roman"/>
      <family val="1"/>
      <charset val="186"/>
    </font>
    <font>
      <b/>
      <sz val="8"/>
      <name val="Times New Roman"/>
      <family val="1"/>
      <charset val="186"/>
    </font>
    <font>
      <b/>
      <i/>
      <sz val="14"/>
      <color indexed="8"/>
      <name val="Times New Roman"/>
      <family val="1"/>
      <charset val="186"/>
    </font>
    <font>
      <b/>
      <i/>
      <sz val="11"/>
      <color indexed="8"/>
      <name val="Times New Roman"/>
      <family val="1"/>
      <charset val="186"/>
    </font>
    <font>
      <i/>
      <sz val="11"/>
      <color indexed="8"/>
      <name val="Times New Roman"/>
      <family val="1"/>
      <charset val="186"/>
    </font>
    <font>
      <sz val="10"/>
      <name val="Times New Roman"/>
      <family val="1"/>
      <charset val="186"/>
    </font>
    <font>
      <sz val="10"/>
      <color rgb="FF000000"/>
      <name val="Times New Roman"/>
      <family val="1"/>
      <charset val="186"/>
    </font>
    <font>
      <b/>
      <sz val="10"/>
      <name val="Times New Roman"/>
      <family val="1"/>
      <charset val="186"/>
    </font>
    <font>
      <sz val="10"/>
      <color theme="1"/>
      <name val="Times New Roman"/>
      <family val="1"/>
      <charset val="186"/>
    </font>
    <font>
      <sz val="10.5"/>
      <name val="Times New Roman"/>
      <family val="1"/>
      <charset val="186"/>
    </font>
    <font>
      <b/>
      <sz val="10.5"/>
      <name val="Times New Roman"/>
      <family val="1"/>
      <charset val="186"/>
    </font>
    <font>
      <sz val="10.5"/>
      <color theme="1"/>
      <name val="Times New Roman"/>
      <family val="1"/>
      <charset val="186"/>
    </font>
    <font>
      <sz val="12"/>
      <color rgb="FF0000FF"/>
      <name val="Times New Roman"/>
      <family val="1"/>
      <charset val="186"/>
    </font>
    <font>
      <b/>
      <i/>
      <sz val="12"/>
      <name val="Times New Roman"/>
      <family val="1"/>
      <charset val="186"/>
    </font>
    <font>
      <b/>
      <i/>
      <sz val="11"/>
      <name val="Times New Roman"/>
      <family val="1"/>
      <charset val="186"/>
    </font>
    <font>
      <b/>
      <sz val="9"/>
      <color indexed="8"/>
      <name val="Times New Roman"/>
      <family val="1"/>
      <charset val="186"/>
    </font>
    <font>
      <sz val="9"/>
      <color indexed="8"/>
      <name val="Times New Roman"/>
      <family val="1"/>
      <charset val="186"/>
    </font>
    <font>
      <sz val="9"/>
      <name val="Times New Roman"/>
      <family val="1"/>
      <charset val="186"/>
    </font>
    <font>
      <sz val="9"/>
      <color theme="1"/>
      <name val="Times New Roman"/>
      <family val="1"/>
      <charset val="186"/>
    </font>
    <font>
      <b/>
      <sz val="10"/>
      <color indexed="8"/>
      <name val="Times New Roman"/>
      <family val="1"/>
      <charset val="186"/>
    </font>
    <font>
      <sz val="8"/>
      <name val="Times New Roman"/>
      <family val="1"/>
      <charset val="186"/>
    </font>
    <font>
      <sz val="8"/>
      <color theme="1"/>
      <name val="Times New Roman"/>
      <family val="1"/>
      <charset val="186"/>
    </font>
    <font>
      <b/>
      <i/>
      <sz val="10"/>
      <color rgb="FF0000FF"/>
      <name val="Times New Roman"/>
      <family val="1"/>
      <charset val="186"/>
    </font>
    <font>
      <b/>
      <i/>
      <sz val="10.5"/>
      <color rgb="FF0000FF"/>
      <name val="Times New Roman"/>
      <family val="1"/>
      <charset val="186"/>
    </font>
    <font>
      <b/>
      <sz val="10.5"/>
      <color indexed="8"/>
      <name val="Times New Roman"/>
      <family val="1"/>
      <charset val="186"/>
    </font>
    <font>
      <b/>
      <i/>
      <sz val="10.5"/>
      <color indexed="8"/>
      <name val="Times New Roman"/>
      <family val="1"/>
      <charset val="186"/>
    </font>
    <font>
      <i/>
      <sz val="10.5"/>
      <color indexed="8"/>
      <name val="Times New Roman"/>
      <family val="1"/>
      <charset val="186"/>
    </font>
    <font>
      <b/>
      <i/>
      <sz val="10.5"/>
      <color theme="1"/>
      <name val="Times New Roman"/>
      <family val="1"/>
      <charset val="186"/>
    </font>
    <font>
      <sz val="10.5"/>
      <color indexed="8"/>
      <name val="Times New Roman"/>
      <family val="1"/>
      <charset val="186"/>
    </font>
    <font>
      <b/>
      <sz val="17"/>
      <color rgb="FF414142"/>
      <name val="Arial"/>
      <family val="2"/>
      <charset val="186"/>
    </font>
  </fonts>
  <fills count="15">
    <fill>
      <patternFill patternType="none"/>
    </fill>
    <fill>
      <patternFill patternType="gray125"/>
    </fill>
    <fill>
      <patternFill patternType="solid">
        <fgColor indexed="9"/>
        <bgColor indexed="26"/>
      </patternFill>
    </fill>
    <fill>
      <patternFill patternType="solid">
        <fgColor indexed="22"/>
        <bgColor indexed="31"/>
      </patternFill>
    </fill>
    <fill>
      <patternFill patternType="solid">
        <fgColor indexed="55"/>
        <bgColor indexed="64"/>
      </patternFill>
    </fill>
    <fill>
      <patternFill patternType="solid">
        <fgColor rgb="FFFFFFFF"/>
        <bgColor indexed="64"/>
      </patternFill>
    </fill>
    <fill>
      <patternFill patternType="solid">
        <fgColor theme="0" tint="-0.34998626667073579"/>
        <bgColor indexed="64"/>
      </patternFill>
    </fill>
    <fill>
      <patternFill patternType="solid">
        <fgColor theme="0" tint="-0.24994659260841701"/>
        <bgColor indexed="26"/>
      </patternFill>
    </fill>
    <fill>
      <patternFill patternType="solid">
        <fgColor theme="0" tint="-0.24994659260841701"/>
        <bgColor indexed="64"/>
      </patternFill>
    </fill>
    <fill>
      <patternFill patternType="solid">
        <fgColor rgb="FFC0C0C0"/>
        <bgColor indexed="64"/>
      </patternFill>
    </fill>
    <fill>
      <patternFill patternType="solid">
        <fgColor theme="0" tint="-0.14999847407452621"/>
        <bgColor indexed="31"/>
      </patternFill>
    </fill>
    <fill>
      <patternFill patternType="solid">
        <fgColor theme="0" tint="-0.14999847407452621"/>
        <bgColor indexed="64"/>
      </patternFill>
    </fill>
    <fill>
      <patternFill patternType="solid">
        <fgColor theme="0" tint="-0.14999847407452621"/>
        <bgColor indexed="26"/>
      </patternFill>
    </fill>
    <fill>
      <patternFill patternType="solid">
        <fgColor theme="0" tint="-0.249977111117893"/>
        <bgColor indexed="64"/>
      </patternFill>
    </fill>
    <fill>
      <patternFill patternType="solid">
        <fgColor theme="0" tint="-0.249977111117893"/>
        <bgColor indexed="31"/>
      </patternFill>
    </fill>
  </fills>
  <borders count="9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8"/>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right style="thin">
        <color indexed="8"/>
      </right>
      <top style="thin">
        <color indexed="8"/>
      </top>
      <bottom/>
      <diagonal/>
    </border>
    <border>
      <left style="thin">
        <color indexed="64"/>
      </left>
      <right style="thin">
        <color indexed="64"/>
      </right>
      <top/>
      <bottom style="thin">
        <color indexed="64"/>
      </bottom>
      <diagonal/>
    </border>
    <border>
      <left style="thin">
        <color indexed="64"/>
      </left>
      <right style="thin">
        <color indexed="64"/>
      </right>
      <top style="thin">
        <color indexed="8"/>
      </top>
      <bottom style="thin">
        <color indexed="8"/>
      </bottom>
      <diagonal/>
    </border>
    <border>
      <left style="thin">
        <color indexed="64"/>
      </left>
      <right/>
      <top style="thin">
        <color indexed="8"/>
      </top>
      <bottom style="thin">
        <color indexed="8"/>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8"/>
      </left>
      <right/>
      <top style="medium">
        <color indexed="64"/>
      </top>
      <bottom style="thin">
        <color indexed="8"/>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8"/>
      </bottom>
      <diagonal/>
    </border>
    <border>
      <left/>
      <right style="thin">
        <color indexed="8"/>
      </right>
      <top style="medium">
        <color indexed="64"/>
      </top>
      <bottom style="thin">
        <color indexed="8"/>
      </bottom>
      <diagonal/>
    </border>
    <border>
      <left style="thin">
        <color indexed="64"/>
      </left>
      <right/>
      <top style="medium">
        <color indexed="64"/>
      </top>
      <bottom style="thin">
        <color indexed="8"/>
      </bottom>
      <diagonal/>
    </border>
    <border>
      <left style="medium">
        <color indexed="8"/>
      </left>
      <right style="medium">
        <color indexed="8"/>
      </right>
      <top style="medium">
        <color indexed="64"/>
      </top>
      <bottom style="thin">
        <color indexed="64"/>
      </bottom>
      <diagonal/>
    </border>
    <border>
      <left style="medium">
        <color indexed="8"/>
      </left>
      <right/>
      <top style="medium">
        <color indexed="64"/>
      </top>
      <bottom style="thin">
        <color indexed="64"/>
      </bottom>
      <diagonal/>
    </border>
    <border>
      <left style="medium">
        <color indexed="64"/>
      </left>
      <right style="thin">
        <color indexed="8"/>
      </right>
      <top style="medium">
        <color indexed="64"/>
      </top>
      <bottom style="thin">
        <color indexed="8"/>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8"/>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right style="medium">
        <color indexed="8"/>
      </right>
      <top style="medium">
        <color indexed="64"/>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thin">
        <color indexed="8"/>
      </bottom>
      <diagonal/>
    </border>
    <border>
      <left style="medium">
        <color indexed="64"/>
      </left>
      <right style="medium">
        <color indexed="64"/>
      </right>
      <top style="thin">
        <color indexed="8"/>
      </top>
      <bottom style="thin">
        <color indexed="8"/>
      </bottom>
      <diagonal/>
    </border>
    <border>
      <left style="medium">
        <color indexed="64"/>
      </left>
      <right style="medium">
        <color indexed="64"/>
      </right>
      <top style="thin">
        <color indexed="8"/>
      </top>
      <bottom/>
      <diagonal/>
    </border>
    <border>
      <left style="medium">
        <color indexed="64"/>
      </left>
      <right style="medium">
        <color indexed="64"/>
      </right>
      <top/>
      <bottom style="thin">
        <color indexed="8"/>
      </bottom>
      <diagonal/>
    </border>
    <border>
      <left style="medium">
        <color indexed="64"/>
      </left>
      <right style="thin">
        <color indexed="8"/>
      </right>
      <top/>
      <bottom style="thin">
        <color indexed="8"/>
      </bottom>
      <diagonal/>
    </border>
    <border>
      <left/>
      <right/>
      <top/>
      <bottom style="thin">
        <color indexed="8"/>
      </bottom>
      <diagonal/>
    </border>
    <border>
      <left style="thin">
        <color indexed="8"/>
      </left>
      <right/>
      <top/>
      <bottom/>
      <diagonal/>
    </border>
    <border>
      <left style="medium">
        <color indexed="64"/>
      </left>
      <right style="medium">
        <color indexed="64"/>
      </right>
      <top/>
      <bottom/>
      <diagonal/>
    </border>
    <border>
      <left style="medium">
        <color indexed="64"/>
      </left>
      <right style="thin">
        <color indexed="8"/>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right style="thin">
        <color indexed="64"/>
      </right>
      <top/>
      <bottom/>
      <diagonal/>
    </border>
    <border>
      <left style="medium">
        <color indexed="64"/>
      </left>
      <right style="thin">
        <color indexed="8"/>
      </right>
      <top/>
      <bottom/>
      <diagonal/>
    </border>
    <border>
      <left style="thin">
        <color indexed="64"/>
      </left>
      <right/>
      <top/>
      <bottom/>
      <diagonal/>
    </border>
    <border>
      <left style="medium">
        <color indexed="64"/>
      </left>
      <right style="medium">
        <color indexed="64"/>
      </right>
      <top style="medium">
        <color indexed="64"/>
      </top>
      <bottom style="thin">
        <color indexed="64"/>
      </bottom>
      <diagonal/>
    </border>
    <border>
      <left/>
      <right/>
      <top/>
      <bottom style="medium">
        <color indexed="64"/>
      </bottom>
      <diagonal/>
    </border>
    <border>
      <left style="medium">
        <color indexed="64"/>
      </left>
      <right style="thin">
        <color indexed="8"/>
      </right>
      <top/>
      <bottom style="medium">
        <color indexed="64"/>
      </bottom>
      <diagonal/>
    </border>
    <border>
      <left/>
      <right/>
      <top style="medium">
        <color indexed="64"/>
      </top>
      <bottom style="thin">
        <color indexed="64"/>
      </bottom>
      <diagonal/>
    </border>
    <border>
      <left style="medium">
        <color indexed="64"/>
      </left>
      <right style="thin">
        <color indexed="8"/>
      </right>
      <top style="medium">
        <color indexed="64"/>
      </top>
      <bottom style="thin">
        <color indexed="64"/>
      </bottom>
      <diagonal/>
    </border>
    <border>
      <left style="medium">
        <color indexed="64"/>
      </left>
      <right style="thin">
        <color indexed="8"/>
      </right>
      <top style="thin">
        <color indexed="8"/>
      </top>
      <bottom/>
      <diagonal/>
    </border>
    <border>
      <left style="medium">
        <color indexed="64"/>
      </left>
      <right style="thin">
        <color indexed="64"/>
      </right>
      <top style="thin">
        <color indexed="64"/>
      </top>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right style="medium">
        <color indexed="64"/>
      </right>
      <top/>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style="thin">
        <color indexed="64"/>
      </right>
      <top/>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right style="medium">
        <color indexed="64"/>
      </right>
      <top style="medium">
        <color indexed="64"/>
      </top>
      <bottom style="thin">
        <color indexed="64"/>
      </bottom>
      <diagonal/>
    </border>
    <border>
      <left style="thin">
        <color indexed="8"/>
      </left>
      <right style="medium">
        <color indexed="64"/>
      </right>
      <top/>
      <bottom/>
      <diagonal/>
    </border>
    <border>
      <left/>
      <right style="medium">
        <color indexed="64"/>
      </right>
      <top/>
      <bottom style="thin">
        <color indexed="8"/>
      </bottom>
      <diagonal/>
    </border>
    <border>
      <left/>
      <right style="medium">
        <color indexed="64"/>
      </right>
      <top style="thin">
        <color indexed="8"/>
      </top>
      <bottom style="thin">
        <color indexed="8"/>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8"/>
      </bottom>
      <diagonal/>
    </border>
    <border>
      <left/>
      <right style="thin">
        <color indexed="8"/>
      </right>
      <top/>
      <bottom style="thin">
        <color indexed="8"/>
      </bottom>
      <diagonal/>
    </border>
    <border>
      <left style="thin">
        <color indexed="64"/>
      </left>
      <right/>
      <top/>
      <bottom style="thin">
        <color indexed="8"/>
      </bottom>
      <diagonal/>
    </border>
    <border>
      <left style="medium">
        <color indexed="64"/>
      </left>
      <right style="medium">
        <color indexed="64"/>
      </right>
      <top style="medium">
        <color indexed="8"/>
      </top>
      <bottom style="medium">
        <color indexed="64"/>
      </bottom>
      <diagonal/>
    </border>
    <border>
      <left/>
      <right style="thin">
        <color indexed="8"/>
      </right>
      <top style="thin">
        <color indexed="64"/>
      </top>
      <bottom style="medium">
        <color indexed="64"/>
      </bottom>
      <diagonal/>
    </border>
    <border>
      <left style="thin">
        <color indexed="8"/>
      </left>
      <right/>
      <top/>
      <bottom style="medium">
        <color indexed="64"/>
      </bottom>
      <diagonal/>
    </border>
    <border>
      <left/>
      <right style="thin">
        <color indexed="64"/>
      </right>
      <top style="thin">
        <color indexed="64"/>
      </top>
      <bottom style="medium">
        <color indexed="64"/>
      </bottom>
      <diagonal/>
    </border>
    <border>
      <left style="medium">
        <color indexed="64"/>
      </left>
      <right style="thin">
        <color indexed="8"/>
      </right>
      <top style="medium">
        <color indexed="8"/>
      </top>
      <bottom style="medium">
        <color indexed="64"/>
      </bottom>
      <diagonal/>
    </border>
    <border>
      <left style="thin">
        <color indexed="8"/>
      </left>
      <right/>
      <top style="medium">
        <color indexed="8"/>
      </top>
      <bottom style="medium">
        <color indexed="64"/>
      </bottom>
      <diagonal/>
    </border>
    <border>
      <left style="thin">
        <color indexed="64"/>
      </left>
      <right style="thin">
        <color indexed="64"/>
      </right>
      <top style="medium">
        <color indexed="8"/>
      </top>
      <bottom style="medium">
        <color indexed="64"/>
      </bottom>
      <diagonal/>
    </border>
    <border>
      <left/>
      <right style="thin">
        <color indexed="8"/>
      </right>
      <top style="medium">
        <color indexed="8"/>
      </top>
      <bottom style="medium">
        <color indexed="64"/>
      </bottom>
      <diagonal/>
    </border>
    <border>
      <left style="thin">
        <color indexed="64"/>
      </left>
      <right/>
      <top style="medium">
        <color indexed="8"/>
      </top>
      <bottom style="medium">
        <color indexed="64"/>
      </bottom>
      <diagonal/>
    </border>
  </borders>
  <cellStyleXfs count="3">
    <xf numFmtId="0" fontId="0" fillId="0" borderId="0"/>
    <xf numFmtId="0" fontId="2" fillId="0" borderId="0"/>
    <xf numFmtId="0" fontId="11" fillId="0" borderId="0"/>
  </cellStyleXfs>
  <cellXfs count="267">
    <xf numFmtId="0" fontId="0" fillId="0" borderId="0" xfId="0"/>
    <xf numFmtId="0" fontId="3" fillId="0" borderId="0" xfId="1" applyFont="1"/>
    <xf numFmtId="0" fontId="3" fillId="0" borderId="0" xfId="1" applyFont="1" applyAlignment="1">
      <alignment vertical="center"/>
    </xf>
    <xf numFmtId="0" fontId="7" fillId="0" borderId="0" xfId="1" applyFont="1"/>
    <xf numFmtId="0" fontId="10" fillId="0" borderId="0" xfId="1" applyFont="1"/>
    <xf numFmtId="0" fontId="3" fillId="2" borderId="1" xfId="1" applyFont="1" applyFill="1" applyBorder="1" applyAlignment="1">
      <alignment horizontal="center"/>
    </xf>
    <xf numFmtId="0" fontId="17" fillId="0" borderId="0" xfId="0" applyFont="1" applyBorder="1" applyAlignment="1"/>
    <xf numFmtId="0" fontId="3" fillId="2" borderId="3" xfId="1" applyFont="1" applyFill="1" applyBorder="1" applyAlignment="1">
      <alignment horizontal="center"/>
    </xf>
    <xf numFmtId="0" fontId="3" fillId="0" borderId="0" xfId="0" applyFont="1" applyBorder="1" applyAlignment="1">
      <alignment vertical="center"/>
    </xf>
    <xf numFmtId="0" fontId="14" fillId="0" borderId="0" xfId="0" applyFont="1" applyBorder="1" applyAlignment="1">
      <alignment vertical="center"/>
    </xf>
    <xf numFmtId="164" fontId="3" fillId="0" borderId="4" xfId="1" applyNumberFormat="1" applyFont="1" applyFill="1" applyBorder="1" applyAlignment="1">
      <alignment horizontal="right" vertical="top"/>
    </xf>
    <xf numFmtId="164" fontId="3" fillId="0" borderId="5" xfId="1" applyNumberFormat="1" applyFont="1" applyFill="1" applyBorder="1" applyAlignment="1">
      <alignment horizontal="right" vertical="top"/>
    </xf>
    <xf numFmtId="164" fontId="3" fillId="0" borderId="1" xfId="1" applyNumberFormat="1" applyFont="1" applyFill="1" applyBorder="1" applyAlignment="1">
      <alignment horizontal="right" vertical="top"/>
    </xf>
    <xf numFmtId="164" fontId="3" fillId="0" borderId="3" xfId="1" applyNumberFormat="1" applyFont="1" applyFill="1" applyBorder="1" applyAlignment="1">
      <alignment horizontal="right" vertical="top"/>
    </xf>
    <xf numFmtId="164" fontId="3" fillId="0" borderId="6" xfId="1" applyNumberFormat="1" applyFont="1" applyFill="1" applyBorder="1" applyAlignment="1">
      <alignment horizontal="right" vertical="top"/>
    </xf>
    <xf numFmtId="164" fontId="3" fillId="0" borderId="7" xfId="1" applyNumberFormat="1" applyFont="1" applyFill="1" applyBorder="1" applyAlignment="1">
      <alignment horizontal="right" vertical="top"/>
    </xf>
    <xf numFmtId="0" fontId="0" fillId="0" borderId="0" xfId="0" applyBorder="1"/>
    <xf numFmtId="0" fontId="19" fillId="0" borderId="0" xfId="0" applyFont="1" applyBorder="1" applyAlignment="1">
      <alignment horizontal="center"/>
    </xf>
    <xf numFmtId="165" fontId="3" fillId="2" borderId="2" xfId="1" applyNumberFormat="1" applyFont="1" applyFill="1" applyBorder="1" applyAlignment="1">
      <alignment horizontal="center" vertical="top"/>
    </xf>
    <xf numFmtId="164" fontId="0" fillId="0" borderId="0" xfId="0" applyNumberFormat="1" applyBorder="1"/>
    <xf numFmtId="0" fontId="0" fillId="0" borderId="0" xfId="0" applyAlignment="1">
      <alignment horizontal="center"/>
    </xf>
    <xf numFmtId="0" fontId="8" fillId="0" borderId="0" xfId="1" applyFont="1" applyAlignment="1">
      <alignment horizontal="center" wrapText="1"/>
    </xf>
    <xf numFmtId="0" fontId="25" fillId="5" borderId="8" xfId="0" applyFont="1" applyFill="1" applyBorder="1" applyAlignment="1">
      <alignment horizontal="center" vertical="center"/>
    </xf>
    <xf numFmtId="164" fontId="8" fillId="0" borderId="9" xfId="1" applyNumberFormat="1" applyFont="1" applyFill="1" applyBorder="1" applyAlignment="1">
      <alignment horizontal="right" vertical="top"/>
    </xf>
    <xf numFmtId="164" fontId="8" fillId="0" borderId="10" xfId="1" applyNumberFormat="1" applyFont="1" applyFill="1" applyBorder="1" applyAlignment="1">
      <alignment horizontal="right" vertical="top"/>
    </xf>
    <xf numFmtId="0" fontId="10" fillId="2" borderId="1" xfId="1" applyFont="1" applyFill="1" applyBorder="1" applyAlignment="1">
      <alignment horizontal="center" vertical="top"/>
    </xf>
    <xf numFmtId="0" fontId="10" fillId="2" borderId="3" xfId="1" applyFont="1" applyFill="1" applyBorder="1" applyAlignment="1">
      <alignment horizontal="center" vertical="top"/>
    </xf>
    <xf numFmtId="0" fontId="15" fillId="6" borderId="11" xfId="0" applyFont="1" applyFill="1" applyBorder="1" applyAlignment="1">
      <alignment vertical="center"/>
    </xf>
    <xf numFmtId="0" fontId="15" fillId="6" borderId="12" xfId="0" applyFont="1" applyFill="1" applyBorder="1" applyAlignment="1">
      <alignment vertical="center"/>
    </xf>
    <xf numFmtId="0" fontId="0" fillId="0" borderId="0" xfId="0" applyAlignment="1">
      <alignment vertical="center"/>
    </xf>
    <xf numFmtId="2" fontId="0" fillId="0" borderId="0" xfId="0" applyNumberFormat="1"/>
    <xf numFmtId="0" fontId="18" fillId="0" borderId="0" xfId="0" applyFont="1" applyBorder="1" applyAlignment="1">
      <alignment horizontal="center" vertical="center"/>
    </xf>
    <xf numFmtId="0" fontId="18" fillId="0" borderId="0" xfId="0" applyFont="1" applyBorder="1" applyAlignment="1">
      <alignment vertical="center"/>
    </xf>
    <xf numFmtId="0" fontId="21" fillId="0" borderId="0" xfId="0" applyFont="1" applyBorder="1" applyAlignment="1"/>
    <xf numFmtId="0" fontId="26" fillId="0" borderId="0" xfId="0" applyFont="1"/>
    <xf numFmtId="0" fontId="19" fillId="6" borderId="2" xfId="0" applyFont="1" applyFill="1" applyBorder="1" applyAlignment="1">
      <alignment vertical="center"/>
    </xf>
    <xf numFmtId="0" fontId="10" fillId="7" borderId="24" xfId="1" applyFont="1" applyFill="1" applyBorder="1" applyAlignment="1">
      <alignment horizontal="center" vertical="center"/>
    </xf>
    <xf numFmtId="0" fontId="4" fillId="7" borderId="25" xfId="1" applyFont="1" applyFill="1" applyBorder="1" applyAlignment="1">
      <alignment horizontal="center" vertical="center"/>
    </xf>
    <xf numFmtId="3" fontId="10" fillId="7" borderId="25" xfId="1" applyNumberFormat="1" applyFont="1" applyFill="1" applyBorder="1" applyAlignment="1">
      <alignment horizontal="center" vertical="center"/>
    </xf>
    <xf numFmtId="0" fontId="10" fillId="7" borderId="26" xfId="1" applyFont="1" applyFill="1" applyBorder="1" applyAlignment="1">
      <alignment horizontal="center" vertical="center"/>
    </xf>
    <xf numFmtId="0" fontId="4" fillId="7" borderId="26" xfId="1" applyFont="1" applyFill="1" applyBorder="1" applyAlignment="1">
      <alignment horizontal="center" vertical="center"/>
    </xf>
    <xf numFmtId="164" fontId="3" fillId="8" borderId="25" xfId="1" applyNumberFormat="1" applyFont="1" applyFill="1" applyBorder="1" applyAlignment="1">
      <alignment horizontal="right" vertical="center"/>
    </xf>
    <xf numFmtId="164" fontId="8" fillId="8" borderId="25" xfId="1" applyNumberFormat="1" applyFont="1" applyFill="1" applyBorder="1" applyAlignment="1">
      <alignment horizontal="right" vertical="center"/>
    </xf>
    <xf numFmtId="164" fontId="8" fillId="8" borderId="24" xfId="1" applyNumberFormat="1" applyFont="1" applyFill="1" applyBorder="1" applyAlignment="1">
      <alignment horizontal="right" vertical="center"/>
    </xf>
    <xf numFmtId="2" fontId="21" fillId="6" borderId="27" xfId="0" applyNumberFormat="1" applyFont="1" applyFill="1" applyBorder="1" applyAlignment="1">
      <alignment horizontal="center" vertical="center"/>
    </xf>
    <xf numFmtId="164" fontId="3" fillId="8" borderId="28" xfId="1" applyNumberFormat="1" applyFont="1" applyFill="1" applyBorder="1" applyAlignment="1">
      <alignment horizontal="right" vertical="center"/>
    </xf>
    <xf numFmtId="164" fontId="3" fillId="8" borderId="29" xfId="1" applyNumberFormat="1" applyFont="1" applyFill="1" applyBorder="1" applyAlignment="1">
      <alignment horizontal="right" vertical="center"/>
    </xf>
    <xf numFmtId="2" fontId="8" fillId="0" borderId="32" xfId="1" applyNumberFormat="1" applyFont="1" applyBorder="1" applyAlignment="1">
      <alignment horizontal="center" vertical="top"/>
    </xf>
    <xf numFmtId="2" fontId="8" fillId="0" borderId="33" xfId="1" applyNumberFormat="1" applyFont="1" applyBorder="1" applyAlignment="1">
      <alignment horizontal="center" vertical="top"/>
    </xf>
    <xf numFmtId="2" fontId="8" fillId="8" borderId="34" xfId="1" applyNumberFormat="1" applyFont="1" applyFill="1" applyBorder="1" applyAlignment="1">
      <alignment horizontal="center" vertical="center"/>
    </xf>
    <xf numFmtId="0" fontId="25" fillId="5" borderId="36" xfId="0" applyFont="1" applyFill="1" applyBorder="1" applyAlignment="1">
      <alignment horizontal="center" vertical="center"/>
    </xf>
    <xf numFmtId="0" fontId="10" fillId="7" borderId="11" xfId="1" applyFont="1" applyFill="1" applyBorder="1" applyAlignment="1">
      <alignment horizontal="center" vertical="center"/>
    </xf>
    <xf numFmtId="0" fontId="3" fillId="2" borderId="38" xfId="1" applyFont="1" applyFill="1" applyBorder="1" applyAlignment="1">
      <alignment horizontal="left"/>
    </xf>
    <xf numFmtId="0" fontId="3" fillId="2" borderId="39" xfId="1" applyFont="1" applyFill="1" applyBorder="1" applyAlignment="1">
      <alignment horizontal="left"/>
    </xf>
    <xf numFmtId="0" fontId="3" fillId="2" borderId="33" xfId="1" applyFont="1" applyFill="1" applyBorder="1" applyAlignment="1">
      <alignment horizontal="left"/>
    </xf>
    <xf numFmtId="0" fontId="4" fillId="7" borderId="34" xfId="1" applyFont="1" applyFill="1" applyBorder="1" applyAlignment="1">
      <alignment horizontal="center" vertical="center"/>
    </xf>
    <xf numFmtId="0" fontId="29" fillId="0" borderId="0" xfId="0" applyFont="1"/>
    <xf numFmtId="0" fontId="30" fillId="0" borderId="0" xfId="1" applyFont="1"/>
    <xf numFmtId="0" fontId="32" fillId="0" borderId="0" xfId="1" applyFont="1"/>
    <xf numFmtId="0" fontId="33" fillId="0" borderId="0" xfId="1" applyFont="1" applyAlignment="1">
      <alignment horizontal="center" wrapText="1"/>
    </xf>
    <xf numFmtId="0" fontId="32" fillId="0" borderId="0" xfId="1" applyFont="1" applyAlignment="1">
      <alignment vertical="center"/>
    </xf>
    <xf numFmtId="0" fontId="29" fillId="0" borderId="0" xfId="0" applyFont="1" applyAlignment="1">
      <alignment vertical="center"/>
    </xf>
    <xf numFmtId="0" fontId="29" fillId="0" borderId="0" xfId="0" applyFont="1" applyAlignment="1">
      <alignment horizontal="center"/>
    </xf>
    <xf numFmtId="0" fontId="42" fillId="0" borderId="0" xfId="0" applyFont="1" applyBorder="1" applyAlignment="1"/>
    <xf numFmtId="0" fontId="29" fillId="0" borderId="0" xfId="0" applyFont="1" applyBorder="1"/>
    <xf numFmtId="164" fontId="29" fillId="0" borderId="0" xfId="0" applyNumberFormat="1" applyFont="1" applyBorder="1"/>
    <xf numFmtId="0" fontId="43" fillId="0" borderId="0" xfId="0" applyFont="1" applyBorder="1" applyAlignment="1">
      <alignment horizontal="center"/>
    </xf>
    <xf numFmtId="0" fontId="44" fillId="0" borderId="0" xfId="0" applyFont="1" applyBorder="1" applyAlignment="1">
      <alignment vertical="center"/>
    </xf>
    <xf numFmtId="2" fontId="29" fillId="0" borderId="0" xfId="0" applyNumberFormat="1" applyFont="1"/>
    <xf numFmtId="0" fontId="46" fillId="5" borderId="36" xfId="0" applyFont="1" applyFill="1" applyBorder="1" applyAlignment="1">
      <alignment horizontal="center" vertical="center"/>
    </xf>
    <xf numFmtId="0" fontId="46" fillId="5" borderId="8" xfId="0" applyFont="1" applyFill="1" applyBorder="1" applyAlignment="1">
      <alignment horizontal="center" vertical="center"/>
    </xf>
    <xf numFmtId="0" fontId="45" fillId="0" borderId="0" xfId="1" applyFont="1" applyAlignment="1">
      <alignment vertical="center"/>
    </xf>
    <xf numFmtId="0" fontId="48" fillId="0" borderId="0" xfId="0" applyFont="1" applyAlignment="1">
      <alignment vertical="center"/>
    </xf>
    <xf numFmtId="0" fontId="57" fillId="0" borderId="0" xfId="1" applyFont="1" applyAlignment="1">
      <alignment vertical="center"/>
    </xf>
    <xf numFmtId="0" fontId="58" fillId="0" borderId="0" xfId="0" applyFont="1" applyAlignment="1">
      <alignment horizontal="center"/>
    </xf>
    <xf numFmtId="0" fontId="60" fillId="0" borderId="0" xfId="1" applyFont="1" applyAlignment="1">
      <alignment vertical="center"/>
    </xf>
    <xf numFmtId="0" fontId="61" fillId="0" borderId="0" xfId="0" applyFont="1" applyAlignment="1">
      <alignment horizontal="center"/>
    </xf>
    <xf numFmtId="0" fontId="29" fillId="0" borderId="0" xfId="0" applyFont="1" applyBorder="1" applyAlignment="1">
      <alignment vertical="center"/>
    </xf>
    <xf numFmtId="0" fontId="42" fillId="0" borderId="0" xfId="0" applyFont="1" applyBorder="1" applyAlignment="1">
      <alignment vertical="center"/>
    </xf>
    <xf numFmtId="0" fontId="49" fillId="0" borderId="0" xfId="1" applyFont="1" applyAlignment="1">
      <alignment vertical="center"/>
    </xf>
    <xf numFmtId="0" fontId="51" fillId="0" borderId="0" xfId="0" applyFont="1" applyAlignment="1">
      <alignment vertical="center"/>
    </xf>
    <xf numFmtId="0" fontId="29" fillId="0" borderId="0" xfId="0" applyFont="1" applyAlignment="1">
      <alignment horizontal="center" vertical="center"/>
    </xf>
    <xf numFmtId="0" fontId="66" fillId="0" borderId="0" xfId="0" applyFont="1" applyBorder="1" applyAlignment="1">
      <alignment horizontal="center" vertical="center"/>
    </xf>
    <xf numFmtId="0" fontId="66" fillId="0" borderId="0" xfId="0" applyFont="1" applyBorder="1" applyAlignment="1">
      <alignment vertical="center"/>
    </xf>
    <xf numFmtId="0" fontId="67" fillId="0" borderId="0" xfId="0" applyFont="1" applyAlignment="1">
      <alignment vertical="center"/>
    </xf>
    <xf numFmtId="0" fontId="65" fillId="0" borderId="0" xfId="0" applyFont="1" applyBorder="1" applyAlignment="1">
      <alignment vertical="center"/>
    </xf>
    <xf numFmtId="0" fontId="51" fillId="0" borderId="0" xfId="0" applyFont="1" applyAlignment="1">
      <alignment horizontal="left" vertical="center"/>
    </xf>
    <xf numFmtId="0" fontId="45" fillId="2" borderId="40" xfId="1" applyFont="1" applyFill="1" applyBorder="1" applyAlignment="1">
      <alignment horizontal="left" vertical="center"/>
    </xf>
    <xf numFmtId="0" fontId="45" fillId="2" borderId="8" xfId="1" applyFont="1" applyFill="1" applyBorder="1" applyAlignment="1">
      <alignment horizontal="center" vertical="center"/>
    </xf>
    <xf numFmtId="1" fontId="45" fillId="2" borderId="47" xfId="1" applyNumberFormat="1" applyFont="1" applyFill="1" applyBorder="1" applyAlignment="1">
      <alignment horizontal="center" vertical="center"/>
    </xf>
    <xf numFmtId="165" fontId="45" fillId="2" borderId="36" xfId="1" applyNumberFormat="1" applyFont="1" applyFill="1" applyBorder="1" applyAlignment="1">
      <alignment horizontal="center" vertical="center"/>
    </xf>
    <xf numFmtId="164" fontId="45" fillId="0" borderId="41" xfId="1" applyNumberFormat="1" applyFont="1" applyFill="1" applyBorder="1" applyAlignment="1">
      <alignment horizontal="right" vertical="center"/>
    </xf>
    <xf numFmtId="164" fontId="45" fillId="0" borderId="42" xfId="1" applyNumberFormat="1" applyFont="1" applyFill="1" applyBorder="1" applyAlignment="1">
      <alignment horizontal="right" vertical="center"/>
    </xf>
    <xf numFmtId="0" fontId="45" fillId="2" borderId="38" xfId="1" applyFont="1" applyFill="1" applyBorder="1" applyAlignment="1">
      <alignment horizontal="left" vertical="center"/>
    </xf>
    <xf numFmtId="0" fontId="45" fillId="2" borderId="1" xfId="1" applyFont="1" applyFill="1" applyBorder="1" applyAlignment="1">
      <alignment horizontal="center" vertical="center"/>
    </xf>
    <xf numFmtId="1" fontId="45" fillId="2" borderId="1" xfId="1" applyNumberFormat="1" applyFont="1" applyFill="1" applyBorder="1" applyAlignment="1">
      <alignment horizontal="center" vertical="center"/>
    </xf>
    <xf numFmtId="165" fontId="45" fillId="2" borderId="2" xfId="1" applyNumberFormat="1" applyFont="1" applyFill="1" applyBorder="1" applyAlignment="1">
      <alignment horizontal="center" vertical="center"/>
    </xf>
    <xf numFmtId="164" fontId="45" fillId="0" borderId="4" xfId="1" applyNumberFormat="1" applyFont="1" applyFill="1" applyBorder="1" applyAlignment="1">
      <alignment horizontal="right" vertical="center"/>
    </xf>
    <xf numFmtId="0" fontId="45" fillId="2" borderId="39" xfId="1" applyFont="1" applyFill="1" applyBorder="1" applyAlignment="1">
      <alignment horizontal="left" vertical="center"/>
    </xf>
    <xf numFmtId="164" fontId="45" fillId="0" borderId="58" xfId="1" applyNumberFormat="1" applyFont="1" applyFill="1" applyBorder="1" applyAlignment="1">
      <alignment horizontal="right" vertical="center"/>
    </xf>
    <xf numFmtId="0" fontId="45" fillId="2" borderId="33" xfId="1" applyFont="1" applyFill="1" applyBorder="1" applyAlignment="1">
      <alignment horizontal="left" vertical="center"/>
    </xf>
    <xf numFmtId="0" fontId="45" fillId="2" borderId="3" xfId="1" applyFont="1" applyFill="1" applyBorder="1" applyAlignment="1">
      <alignment horizontal="center" vertical="center"/>
    </xf>
    <xf numFmtId="1" fontId="45" fillId="2" borderId="8" xfId="1" applyNumberFormat="1" applyFont="1" applyFill="1" applyBorder="1" applyAlignment="1">
      <alignment horizontal="center" vertical="center"/>
    </xf>
    <xf numFmtId="1" fontId="45" fillId="2" borderId="49" xfId="1" applyNumberFormat="1" applyFont="1" applyFill="1" applyBorder="1" applyAlignment="1">
      <alignment horizontal="center" vertical="center"/>
    </xf>
    <xf numFmtId="164" fontId="45" fillId="0" borderId="59" xfId="1" applyNumberFormat="1" applyFont="1" applyFill="1" applyBorder="1" applyAlignment="1">
      <alignment horizontal="right" vertical="center"/>
    </xf>
    <xf numFmtId="0" fontId="52" fillId="0" borderId="0" xfId="0" applyFont="1"/>
    <xf numFmtId="2" fontId="37" fillId="10" borderId="51" xfId="1" applyNumberFormat="1" applyFont="1" applyFill="1" applyBorder="1" applyAlignment="1" applyProtection="1">
      <alignment horizontal="center" vertical="center" wrapText="1"/>
    </xf>
    <xf numFmtId="2" fontId="37" fillId="10" borderId="43" xfId="1" applyNumberFormat="1" applyFont="1" applyFill="1" applyBorder="1" applyAlignment="1" applyProtection="1">
      <alignment horizontal="center" vertical="center" wrapText="1"/>
    </xf>
    <xf numFmtId="2" fontId="37" fillId="10" borderId="45" xfId="1" applyNumberFormat="1" applyFont="1" applyFill="1" applyBorder="1" applyAlignment="1" applyProtection="1">
      <alignment horizontal="center" vertical="center" wrapText="1"/>
    </xf>
    <xf numFmtId="2" fontId="37" fillId="10" borderId="11" xfId="1" applyNumberFormat="1" applyFont="1" applyFill="1" applyBorder="1" applyAlignment="1" applyProtection="1">
      <alignment horizontal="center" vertical="center" wrapText="1"/>
    </xf>
    <xf numFmtId="1" fontId="56" fillId="10" borderId="57" xfId="1" applyNumberFormat="1" applyFont="1" applyFill="1" applyBorder="1" applyAlignment="1" applyProtection="1">
      <alignment horizontal="center" vertical="center" wrapText="1"/>
    </xf>
    <xf numFmtId="1" fontId="56" fillId="10" borderId="56" xfId="1" applyNumberFormat="1" applyFont="1" applyFill="1" applyBorder="1" applyAlignment="1" applyProtection="1">
      <alignment horizontal="center" vertical="center" wrapText="1"/>
    </xf>
    <xf numFmtId="2" fontId="39" fillId="10" borderId="55" xfId="1" applyNumberFormat="1" applyFont="1" applyFill="1" applyBorder="1" applyAlignment="1" applyProtection="1">
      <alignment horizontal="center" vertical="center" wrapText="1"/>
    </xf>
    <xf numFmtId="2" fontId="39" fillId="10" borderId="54" xfId="1" applyNumberFormat="1" applyFont="1" applyFill="1" applyBorder="1" applyAlignment="1" applyProtection="1">
      <alignment horizontal="center" vertical="center" wrapText="1"/>
    </xf>
    <xf numFmtId="2" fontId="56" fillId="10" borderId="57" xfId="1" applyNumberFormat="1" applyFont="1" applyFill="1" applyBorder="1" applyAlignment="1" applyProtection="1">
      <alignment horizontal="center" vertical="center" wrapText="1"/>
    </xf>
    <xf numFmtId="164" fontId="49" fillId="11" borderId="29" xfId="1" applyNumberFormat="1" applyFont="1" applyFill="1" applyBorder="1" applyAlignment="1">
      <alignment horizontal="right" vertical="center"/>
    </xf>
    <xf numFmtId="0" fontId="50" fillId="12" borderId="34" xfId="1" applyFont="1" applyFill="1" applyBorder="1" applyAlignment="1">
      <alignment horizontal="center" vertical="center"/>
    </xf>
    <xf numFmtId="0" fontId="49" fillId="12" borderId="11" xfId="1" applyFont="1" applyFill="1" applyBorder="1" applyAlignment="1">
      <alignment horizontal="center" vertical="center"/>
    </xf>
    <xf numFmtId="0" fontId="49" fillId="12" borderId="24" xfId="1" applyFont="1" applyFill="1" applyBorder="1" applyAlignment="1">
      <alignment horizontal="center" vertical="center"/>
    </xf>
    <xf numFmtId="0" fontId="50" fillId="12" borderId="25" xfId="1" applyFont="1" applyFill="1" applyBorder="1" applyAlignment="1">
      <alignment horizontal="center" vertical="center"/>
    </xf>
    <xf numFmtId="3" fontId="49" fillId="12" borderId="25" xfId="1" applyNumberFormat="1" applyFont="1" applyFill="1" applyBorder="1" applyAlignment="1">
      <alignment horizontal="center" vertical="center"/>
    </xf>
    <xf numFmtId="0" fontId="49" fillId="12" borderId="70" xfId="1" applyFont="1" applyFill="1" applyBorder="1" applyAlignment="1">
      <alignment horizontal="center" vertical="center"/>
    </xf>
    <xf numFmtId="0" fontId="50" fillId="12" borderId="26" xfId="1" applyFont="1" applyFill="1" applyBorder="1" applyAlignment="1">
      <alignment horizontal="center" vertical="center"/>
    </xf>
    <xf numFmtId="164" fontId="49" fillId="11" borderId="28" xfId="1" applyNumberFormat="1" applyFont="1" applyFill="1" applyBorder="1" applyAlignment="1">
      <alignment horizontal="right" vertical="center"/>
    </xf>
    <xf numFmtId="0" fontId="46" fillId="11" borderId="65" xfId="0" applyFont="1" applyFill="1" applyBorder="1" applyAlignment="1">
      <alignment horizontal="center" vertical="center"/>
    </xf>
    <xf numFmtId="2" fontId="59" fillId="14" borderId="44" xfId="1" applyNumberFormat="1" applyFont="1" applyFill="1" applyBorder="1" applyAlignment="1" applyProtection="1">
      <alignment horizontal="center" vertical="center" wrapText="1"/>
    </xf>
    <xf numFmtId="2" fontId="59" fillId="14" borderId="34" xfId="1" applyNumberFormat="1" applyFont="1" applyFill="1" applyBorder="1" applyAlignment="1" applyProtection="1">
      <alignment horizontal="center" vertical="center" wrapText="1"/>
    </xf>
    <xf numFmtId="1" fontId="34" fillId="13" borderId="53" xfId="1" applyNumberFormat="1" applyFont="1" applyFill="1" applyBorder="1" applyAlignment="1">
      <alignment horizontal="center" vertical="center" wrapText="1"/>
    </xf>
    <xf numFmtId="0" fontId="41" fillId="13" borderId="46" xfId="1" applyFont="1" applyFill="1" applyBorder="1" applyAlignment="1">
      <alignment horizontal="center" vertical="center" wrapText="1"/>
    </xf>
    <xf numFmtId="2" fontId="47" fillId="13" borderId="31" xfId="1" applyNumberFormat="1" applyFont="1" applyFill="1" applyBorder="1" applyAlignment="1">
      <alignment horizontal="center" vertical="center"/>
    </xf>
    <xf numFmtId="2" fontId="50" fillId="13" borderId="34" xfId="1" applyNumberFormat="1" applyFont="1" applyFill="1" applyBorder="1" applyAlignment="1">
      <alignment horizontal="center" vertical="center"/>
    </xf>
    <xf numFmtId="0" fontId="34" fillId="13" borderId="53" xfId="1" applyFont="1" applyFill="1" applyBorder="1" applyAlignment="1">
      <alignment horizontal="center" vertical="center" wrapText="1"/>
    </xf>
    <xf numFmtId="2" fontId="47" fillId="13" borderId="32" xfId="1" applyNumberFormat="1" applyFont="1" applyFill="1" applyBorder="1" applyAlignment="1">
      <alignment horizontal="center" vertical="center"/>
    </xf>
    <xf numFmtId="2" fontId="47" fillId="13" borderId="33" xfId="1" applyNumberFormat="1" applyFont="1" applyFill="1" applyBorder="1" applyAlignment="1">
      <alignment horizontal="center" vertical="center"/>
    </xf>
    <xf numFmtId="2" fontId="59" fillId="10" borderId="11" xfId="1" applyNumberFormat="1" applyFont="1" applyFill="1" applyBorder="1" applyAlignment="1" applyProtection="1">
      <alignment horizontal="center" vertical="center" wrapText="1"/>
    </xf>
    <xf numFmtId="2" fontId="55" fillId="10" borderId="56" xfId="1" applyNumberFormat="1" applyFont="1" applyFill="1" applyBorder="1" applyAlignment="1" applyProtection="1">
      <alignment horizontal="center" vertical="center" wrapText="1"/>
    </xf>
    <xf numFmtId="2" fontId="40" fillId="10" borderId="54" xfId="1" applyNumberFormat="1" applyFont="1" applyFill="1" applyBorder="1" applyAlignment="1" applyProtection="1">
      <alignment horizontal="center" vertical="center" wrapText="1"/>
    </xf>
    <xf numFmtId="164" fontId="47" fillId="0" borderId="42" xfId="1" applyNumberFormat="1" applyFont="1" applyFill="1" applyBorder="1" applyAlignment="1">
      <alignment horizontal="right" vertical="center"/>
    </xf>
    <xf numFmtId="164" fontId="47" fillId="0" borderId="5" xfId="1" applyNumberFormat="1" applyFont="1" applyFill="1" applyBorder="1" applyAlignment="1">
      <alignment horizontal="right" vertical="center"/>
    </xf>
    <xf numFmtId="164" fontId="50" fillId="11" borderId="11" xfId="1" applyNumberFormat="1" applyFont="1" applyFill="1" applyBorder="1" applyAlignment="1">
      <alignment horizontal="right" vertical="center"/>
    </xf>
    <xf numFmtId="2" fontId="37" fillId="10" borderId="73" xfId="1" applyNumberFormat="1" applyFont="1" applyFill="1" applyBorder="1" applyAlignment="1" applyProtection="1">
      <alignment horizontal="center" vertical="center" wrapText="1"/>
    </xf>
    <xf numFmtId="2" fontId="37" fillId="10" borderId="12" xfId="1" applyNumberFormat="1" applyFont="1" applyFill="1" applyBorder="1" applyAlignment="1" applyProtection="1">
      <alignment horizontal="center" vertical="center" wrapText="1"/>
    </xf>
    <xf numFmtId="2" fontId="56" fillId="10" borderId="72" xfId="1" applyNumberFormat="1" applyFont="1" applyFill="1" applyBorder="1" applyAlignment="1" applyProtection="1">
      <alignment horizontal="center" vertical="center" wrapText="1"/>
    </xf>
    <xf numFmtId="2" fontId="39" fillId="10" borderId="14" xfId="1" applyNumberFormat="1" applyFont="1" applyFill="1" applyBorder="1" applyAlignment="1" applyProtection="1">
      <alignment horizontal="center" vertical="center" wrapText="1"/>
    </xf>
    <xf numFmtId="164" fontId="45" fillId="0" borderId="74" xfId="1" applyNumberFormat="1" applyFont="1" applyFill="1" applyBorder="1" applyAlignment="1">
      <alignment horizontal="right" vertical="center"/>
    </xf>
    <xf numFmtId="164" fontId="45" fillId="0" borderId="75" xfId="1" applyNumberFormat="1" applyFont="1" applyFill="1" applyBorder="1" applyAlignment="1">
      <alignment horizontal="right" vertical="center"/>
    </xf>
    <xf numFmtId="164" fontId="49" fillId="11" borderId="70" xfId="1" applyNumberFormat="1" applyFont="1" applyFill="1" applyBorder="1" applyAlignment="1">
      <alignment horizontal="right" vertical="center"/>
    </xf>
    <xf numFmtId="2" fontId="37" fillId="10" borderId="52" xfId="1" applyNumberFormat="1" applyFont="1" applyFill="1" applyBorder="1" applyAlignment="1" applyProtection="1">
      <alignment horizontal="center" vertical="center" wrapText="1"/>
    </xf>
    <xf numFmtId="2" fontId="37" fillId="10" borderId="24" xfId="1" applyNumberFormat="1" applyFont="1" applyFill="1" applyBorder="1" applyAlignment="1" applyProtection="1">
      <alignment horizontal="center" vertical="center" wrapText="1"/>
    </xf>
    <xf numFmtId="1" fontId="56" fillId="10" borderId="61" xfId="1" applyNumberFormat="1" applyFont="1" applyFill="1" applyBorder="1" applyAlignment="1" applyProtection="1">
      <alignment horizontal="center" vertical="center" wrapText="1"/>
    </xf>
    <xf numFmtId="2" fontId="39" fillId="10" borderId="60" xfId="1" applyNumberFormat="1" applyFont="1" applyFill="1" applyBorder="1" applyAlignment="1" applyProtection="1">
      <alignment horizontal="center" vertical="center" wrapText="1"/>
    </xf>
    <xf numFmtId="164" fontId="45" fillId="0" borderId="76" xfId="1" applyNumberFormat="1" applyFont="1" applyFill="1" applyBorder="1" applyAlignment="1">
      <alignment horizontal="right" vertical="center"/>
    </xf>
    <xf numFmtId="164" fontId="49" fillId="11" borderId="24" xfId="1" applyNumberFormat="1" applyFont="1" applyFill="1" applyBorder="1" applyAlignment="1">
      <alignment horizontal="right" vertical="center"/>
    </xf>
    <xf numFmtId="2" fontId="59" fillId="10" borderId="30" xfId="1" applyNumberFormat="1" applyFont="1" applyFill="1" applyBorder="1" applyAlignment="1" applyProtection="1">
      <alignment horizontal="center" vertical="center" wrapText="1"/>
    </xf>
    <xf numFmtId="2" fontId="59" fillId="10" borderId="34" xfId="1" applyNumberFormat="1" applyFont="1" applyFill="1" applyBorder="1" applyAlignment="1" applyProtection="1">
      <alignment horizontal="center" vertical="center" wrapText="1"/>
    </xf>
    <xf numFmtId="1" fontId="55" fillId="10" borderId="53" xfId="1" applyNumberFormat="1" applyFont="1" applyFill="1" applyBorder="1" applyAlignment="1" applyProtection="1">
      <alignment horizontal="center" vertical="center" wrapText="1"/>
    </xf>
    <xf numFmtId="2" fontId="40" fillId="10" borderId="46" xfId="1" applyNumberFormat="1" applyFont="1" applyFill="1" applyBorder="1" applyAlignment="1" applyProtection="1">
      <alignment horizontal="center" vertical="center" wrapText="1"/>
    </xf>
    <xf numFmtId="164" fontId="47" fillId="0" borderId="40" xfId="1" applyNumberFormat="1" applyFont="1" applyFill="1" applyBorder="1" applyAlignment="1">
      <alignment horizontal="right" vertical="center"/>
    </xf>
    <xf numFmtId="164" fontId="47" fillId="0" borderId="38" xfId="1" applyNumberFormat="1" applyFont="1" applyFill="1" applyBorder="1" applyAlignment="1">
      <alignment horizontal="right" vertical="center"/>
    </xf>
    <xf numFmtId="164" fontId="50" fillId="11" borderId="34" xfId="1" applyNumberFormat="1" applyFont="1" applyFill="1" applyBorder="1" applyAlignment="1">
      <alignment horizontal="right" vertical="center"/>
    </xf>
    <xf numFmtId="2" fontId="36" fillId="13" borderId="27" xfId="0" applyNumberFormat="1" applyFont="1" applyFill="1" applyBorder="1" applyAlignment="1">
      <alignment horizontal="center" vertical="center"/>
    </xf>
    <xf numFmtId="0" fontId="36" fillId="13" borderId="2" xfId="0" applyFont="1" applyFill="1" applyBorder="1" applyAlignment="1">
      <alignment vertical="center"/>
    </xf>
    <xf numFmtId="0" fontId="36" fillId="13" borderId="1" xfId="0" applyFont="1" applyFill="1" applyBorder="1" applyAlignment="1">
      <alignment vertical="center"/>
    </xf>
    <xf numFmtId="166" fontId="33" fillId="13" borderId="11" xfId="1" applyNumberFormat="1" applyFont="1" applyFill="1" applyBorder="1" applyAlignment="1">
      <alignment vertical="center"/>
    </xf>
    <xf numFmtId="166" fontId="33" fillId="13" borderId="12" xfId="1" applyNumberFormat="1" applyFont="1" applyFill="1" applyBorder="1" applyAlignment="1">
      <alignment vertical="center"/>
    </xf>
    <xf numFmtId="4" fontId="33" fillId="13" borderId="23" xfId="1" applyNumberFormat="1" applyFont="1" applyFill="1" applyBorder="1" applyAlignment="1">
      <alignment horizontal="center" vertical="center"/>
    </xf>
    <xf numFmtId="0" fontId="25" fillId="9" borderId="8" xfId="0" applyFont="1" applyFill="1" applyBorder="1" applyAlignment="1">
      <alignment horizontal="center" vertical="center"/>
    </xf>
    <xf numFmtId="0" fontId="25" fillId="9" borderId="49" xfId="0" applyFont="1" applyFill="1" applyBorder="1" applyAlignment="1">
      <alignment horizontal="center" vertical="center"/>
    </xf>
    <xf numFmtId="0" fontId="3" fillId="2" borderId="40" xfId="1" applyFont="1" applyFill="1" applyBorder="1" applyAlignment="1">
      <alignment horizontal="left" vertical="top"/>
    </xf>
    <xf numFmtId="0" fontId="3" fillId="2" borderId="8" xfId="1" applyFont="1" applyFill="1" applyBorder="1" applyAlignment="1">
      <alignment horizontal="center" vertical="top"/>
    </xf>
    <xf numFmtId="0" fontId="10" fillId="2" borderId="8" xfId="1" applyFont="1" applyFill="1" applyBorder="1" applyAlignment="1">
      <alignment horizontal="center" vertical="top"/>
    </xf>
    <xf numFmtId="165" fontId="3" fillId="2" borderId="36" xfId="1" applyNumberFormat="1" applyFont="1" applyFill="1" applyBorder="1" applyAlignment="1">
      <alignment horizontal="center" vertical="top"/>
    </xf>
    <xf numFmtId="164" fontId="3" fillId="0" borderId="41" xfId="1" applyNumberFormat="1" applyFont="1" applyFill="1" applyBorder="1" applyAlignment="1">
      <alignment horizontal="right" vertical="top"/>
    </xf>
    <xf numFmtId="164" fontId="3" fillId="0" borderId="42" xfId="1" applyNumberFormat="1" applyFont="1" applyFill="1" applyBorder="1" applyAlignment="1">
      <alignment horizontal="right" vertical="top"/>
    </xf>
    <xf numFmtId="164" fontId="3" fillId="0" borderId="8" xfId="1" applyNumberFormat="1" applyFont="1" applyFill="1" applyBorder="1" applyAlignment="1">
      <alignment horizontal="right" vertical="top"/>
    </xf>
    <xf numFmtId="164" fontId="8" fillId="0" borderId="79" xfId="1" applyNumberFormat="1" applyFont="1" applyFill="1" applyBorder="1" applyAlignment="1">
      <alignment horizontal="right" vertical="top"/>
    </xf>
    <xf numFmtId="164" fontId="3" fillId="0" borderId="80" xfId="1" applyNumberFormat="1" applyFont="1" applyFill="1" applyBorder="1" applyAlignment="1">
      <alignment horizontal="right" vertical="top"/>
    </xf>
    <xf numFmtId="164" fontId="8" fillId="0" borderId="81" xfId="1" applyNumberFormat="1" applyFont="1" applyFill="1" applyBorder="1" applyAlignment="1">
      <alignment horizontal="right" vertical="top"/>
    </xf>
    <xf numFmtId="2" fontId="8" fillId="0" borderId="31" xfId="1" applyNumberFormat="1" applyFont="1" applyBorder="1" applyAlignment="1">
      <alignment horizontal="center" vertical="top"/>
    </xf>
    <xf numFmtId="0" fontId="6" fillId="3" borderId="83" xfId="1" applyFont="1" applyFill="1" applyBorder="1" applyAlignment="1" applyProtection="1">
      <alignment horizontal="center" vertical="center" wrapText="1"/>
    </xf>
    <xf numFmtId="0" fontId="6" fillId="3" borderId="84" xfId="1" applyFont="1" applyFill="1" applyBorder="1" applyAlignment="1" applyProtection="1">
      <alignment horizontal="center" vertical="center" wrapText="1"/>
    </xf>
    <xf numFmtId="0" fontId="6" fillId="3" borderId="78" xfId="1" applyFont="1" applyFill="1" applyBorder="1" applyAlignment="1" applyProtection="1">
      <alignment horizontal="center" vertical="center" wrapText="1"/>
    </xf>
    <xf numFmtId="0" fontId="6" fillId="3" borderId="85" xfId="1" applyFont="1" applyFill="1" applyBorder="1" applyAlignment="1" applyProtection="1">
      <alignment horizontal="center" vertical="center" wrapText="1"/>
    </xf>
    <xf numFmtId="0" fontId="21" fillId="0" borderId="0" xfId="0" applyFont="1" applyAlignment="1">
      <alignment horizontal="right" vertical="center"/>
    </xf>
    <xf numFmtId="0" fontId="27" fillId="0" borderId="0" xfId="0" applyFont="1" applyAlignment="1">
      <alignment horizontal="right" vertical="center"/>
    </xf>
    <xf numFmtId="0" fontId="21" fillId="0" borderId="0" xfId="0" applyFont="1" applyAlignment="1">
      <alignment horizontal="right"/>
    </xf>
    <xf numFmtId="0" fontId="20" fillId="0" borderId="0" xfId="0" applyFont="1" applyAlignment="1">
      <alignment horizontal="right"/>
    </xf>
    <xf numFmtId="0" fontId="20" fillId="0" borderId="0" xfId="0" applyFont="1" applyBorder="1" applyAlignment="1">
      <alignment horizontal="right"/>
    </xf>
    <xf numFmtId="0" fontId="1" fillId="0" borderId="0" xfId="0" applyFont="1" applyAlignment="1">
      <alignment horizontal="right" vertical="center"/>
    </xf>
    <xf numFmtId="0" fontId="16" fillId="0" borderId="0" xfId="0" applyFont="1" applyAlignment="1">
      <alignment horizontal="right" vertical="center"/>
    </xf>
    <xf numFmtId="0" fontId="16" fillId="0" borderId="0" xfId="0" applyFont="1" applyBorder="1" applyAlignment="1">
      <alignment horizontal="right" vertical="center"/>
    </xf>
    <xf numFmtId="0" fontId="0" fillId="0" borderId="0" xfId="0" applyFont="1" applyAlignment="1">
      <alignment horizontal="right" vertical="center"/>
    </xf>
    <xf numFmtId="0" fontId="9" fillId="0" borderId="0" xfId="1" applyFont="1" applyAlignment="1">
      <alignment horizontal="center"/>
    </xf>
    <xf numFmtId="0" fontId="12" fillId="0" borderId="0" xfId="1" applyFont="1" applyAlignment="1">
      <alignment horizontal="center"/>
    </xf>
    <xf numFmtId="0" fontId="5" fillId="3" borderId="37" xfId="1" applyFont="1" applyFill="1" applyBorder="1" applyAlignment="1" applyProtection="1">
      <alignment horizontal="center" vertical="center" wrapText="1"/>
    </xf>
    <xf numFmtId="0" fontId="5" fillId="3" borderId="82" xfId="1" applyFont="1" applyFill="1" applyBorder="1" applyAlignment="1" applyProtection="1">
      <alignment horizontal="center" vertical="center" wrapText="1"/>
    </xf>
    <xf numFmtId="0" fontId="5" fillId="3" borderId="35" xfId="1" applyFont="1" applyFill="1" applyBorder="1" applyAlignment="1" applyProtection="1">
      <alignment horizontal="center" vertical="center"/>
    </xf>
    <xf numFmtId="0" fontId="5" fillId="3" borderId="20" xfId="1" applyFont="1" applyFill="1" applyBorder="1" applyAlignment="1" applyProtection="1">
      <alignment horizontal="center" vertical="center"/>
    </xf>
    <xf numFmtId="0" fontId="5" fillId="3" borderId="21" xfId="1" applyFont="1" applyFill="1" applyBorder="1" applyAlignment="1" applyProtection="1">
      <alignment horizontal="center" vertical="center"/>
    </xf>
    <xf numFmtId="2" fontId="23" fillId="3" borderId="22" xfId="1" applyNumberFormat="1" applyFont="1" applyFill="1" applyBorder="1" applyAlignment="1" applyProtection="1">
      <alignment horizontal="center" vertical="center" wrapText="1"/>
    </xf>
    <xf numFmtId="2" fontId="23" fillId="3" borderId="86" xfId="1" applyNumberFormat="1" applyFont="1" applyFill="1" applyBorder="1" applyAlignment="1" applyProtection="1">
      <alignment horizontal="center" vertical="center" wrapText="1"/>
    </xf>
    <xf numFmtId="0" fontId="8" fillId="0" borderId="0" xfId="1" applyFont="1" applyAlignment="1">
      <alignment horizontal="center" vertical="center" wrapText="1"/>
    </xf>
    <xf numFmtId="0" fontId="13" fillId="0" borderId="23" xfId="1" applyFont="1" applyFill="1" applyBorder="1" applyAlignment="1">
      <alignment horizontal="center" vertical="center"/>
    </xf>
    <xf numFmtId="0" fontId="13" fillId="0" borderId="11" xfId="1" applyFont="1" applyFill="1" applyBorder="1" applyAlignment="1">
      <alignment horizontal="center" vertical="center"/>
    </xf>
    <xf numFmtId="166" fontId="8" fillId="6" borderId="23" xfId="1" applyNumberFormat="1" applyFont="1" applyFill="1" applyBorder="1" applyAlignment="1">
      <alignment horizontal="left" vertical="center"/>
    </xf>
    <xf numFmtId="166" fontId="8" fillId="6" borderId="11" xfId="1" applyNumberFormat="1" applyFont="1" applyFill="1" applyBorder="1" applyAlignment="1">
      <alignment horizontal="left" vertical="center"/>
    </xf>
    <xf numFmtId="0" fontId="8" fillId="4" borderId="13" xfId="1" applyFont="1" applyFill="1" applyBorder="1" applyAlignment="1">
      <alignment horizontal="center" vertical="center"/>
    </xf>
    <xf numFmtId="0" fontId="8" fillId="4" borderId="14" xfId="1" applyFont="1" applyFill="1" applyBorder="1" applyAlignment="1">
      <alignment horizontal="center" vertical="center"/>
    </xf>
    <xf numFmtId="2" fontId="23" fillId="3" borderId="15" xfId="1" applyNumberFormat="1" applyFont="1" applyFill="1" applyBorder="1" applyAlignment="1" applyProtection="1">
      <alignment horizontal="center" vertical="center" wrapText="1"/>
    </xf>
    <xf numFmtId="2" fontId="23" fillId="3" borderId="87" xfId="1" applyNumberFormat="1" applyFont="1" applyFill="1" applyBorder="1" applyAlignment="1" applyProtection="1">
      <alignment horizontal="center" vertical="center" wrapText="1"/>
    </xf>
    <xf numFmtId="2" fontId="23" fillId="3" borderId="16" xfId="1" applyNumberFormat="1" applyFont="1" applyFill="1" applyBorder="1" applyAlignment="1" applyProtection="1">
      <alignment horizontal="center" vertical="center" wrapText="1"/>
    </xf>
    <xf numFmtId="2" fontId="23" fillId="3" borderId="78" xfId="1" applyNumberFormat="1" applyFont="1" applyFill="1" applyBorder="1" applyAlignment="1" applyProtection="1">
      <alignment horizontal="center" vertical="center" wrapText="1"/>
    </xf>
    <xf numFmtId="2" fontId="24" fillId="3" borderId="17" xfId="1" applyNumberFormat="1" applyFont="1" applyFill="1" applyBorder="1" applyAlignment="1" applyProtection="1">
      <alignment horizontal="center" vertical="center" wrapText="1"/>
    </xf>
    <xf numFmtId="2" fontId="24" fillId="3" borderId="88" xfId="1" applyNumberFormat="1" applyFont="1" applyFill="1" applyBorder="1" applyAlignment="1" applyProtection="1">
      <alignment horizontal="center" vertical="center" wrapText="1"/>
    </xf>
    <xf numFmtId="2" fontId="23" fillId="3" borderId="18" xfId="1" applyNumberFormat="1" applyFont="1" applyFill="1" applyBorder="1" applyAlignment="1" applyProtection="1">
      <alignment horizontal="center" vertical="center" wrapText="1"/>
    </xf>
    <xf numFmtId="2" fontId="23" fillId="3" borderId="89" xfId="1" applyNumberFormat="1" applyFont="1" applyFill="1" applyBorder="1" applyAlignment="1" applyProtection="1">
      <alignment horizontal="center" vertical="center" wrapText="1"/>
    </xf>
    <xf numFmtId="2" fontId="24" fillId="3" borderId="19" xfId="1" applyNumberFormat="1" applyFont="1" applyFill="1" applyBorder="1" applyAlignment="1" applyProtection="1">
      <alignment horizontal="center" vertical="center" wrapText="1"/>
    </xf>
    <xf numFmtId="2" fontId="24" fillId="3" borderId="90" xfId="1" applyNumberFormat="1" applyFont="1" applyFill="1" applyBorder="1" applyAlignment="1" applyProtection="1">
      <alignment horizontal="center" vertical="center" wrapText="1"/>
    </xf>
    <xf numFmtId="0" fontId="13" fillId="4" borderId="30" xfId="1" applyFont="1" applyFill="1" applyBorder="1" applyAlignment="1">
      <alignment horizontal="center" vertical="center" wrapText="1"/>
    </xf>
    <xf numFmtId="0" fontId="13" fillId="4" borderId="46" xfId="1" applyFont="1" applyFill="1" applyBorder="1" applyAlignment="1">
      <alignment horizontal="center" vertical="center" wrapText="1"/>
    </xf>
    <xf numFmtId="0" fontId="56" fillId="10" borderId="48" xfId="1" applyFont="1" applyFill="1" applyBorder="1" applyAlignment="1" applyProtection="1">
      <alignment horizontal="center" vertical="center" wrapText="1"/>
    </xf>
    <xf numFmtId="0" fontId="56" fillId="10" borderId="49" xfId="1" applyFont="1" applyFill="1" applyBorder="1" applyAlignment="1" applyProtection="1">
      <alignment horizontal="center" vertical="center" wrapText="1"/>
    </xf>
    <xf numFmtId="0" fontId="37" fillId="10" borderId="66" xfId="1" applyFont="1" applyFill="1" applyBorder="1" applyAlignment="1" applyProtection="1">
      <alignment horizontal="center" vertical="center" wrapText="1"/>
    </xf>
    <xf numFmtId="0" fontId="37" fillId="10" borderId="62" xfId="1" applyFont="1" applyFill="1" applyBorder="1" applyAlignment="1" applyProtection="1">
      <alignment horizontal="center" vertical="center" wrapText="1"/>
    </xf>
    <xf numFmtId="0" fontId="64" fillId="0" borderId="0" xfId="0" applyFont="1" applyAlignment="1">
      <alignment horizontal="left" vertical="center" wrapText="1"/>
    </xf>
    <xf numFmtId="0" fontId="64" fillId="0" borderId="0" xfId="0" applyFont="1" applyBorder="1" applyAlignment="1">
      <alignment horizontal="left" vertical="center" wrapText="1"/>
    </xf>
    <xf numFmtId="0" fontId="68" fillId="0" borderId="0" xfId="0" applyFont="1" applyAlignment="1">
      <alignment horizontal="left" vertical="center"/>
    </xf>
    <xf numFmtId="0" fontId="51" fillId="0" borderId="0" xfId="0" applyFont="1" applyAlignment="1">
      <alignment horizontal="left" vertical="center"/>
    </xf>
    <xf numFmtId="0" fontId="64" fillId="10" borderId="23" xfId="1" applyFont="1" applyFill="1" applyBorder="1" applyAlignment="1" applyProtection="1">
      <alignment horizontal="center" vertical="center"/>
    </xf>
    <xf numFmtId="0" fontId="64" fillId="10" borderId="11" xfId="1" applyFont="1" applyFill="1" applyBorder="1" applyAlignment="1" applyProtection="1">
      <alignment horizontal="center" vertical="center"/>
    </xf>
    <xf numFmtId="0" fontId="64" fillId="10" borderId="12" xfId="1" applyFont="1" applyFill="1" applyBorder="1" applyAlignment="1" applyProtection="1">
      <alignment horizontal="center" vertical="center"/>
    </xf>
    <xf numFmtId="0" fontId="35" fillId="10" borderId="30" xfId="1" applyFont="1" applyFill="1" applyBorder="1" applyAlignment="1" applyProtection="1">
      <alignment horizontal="center" vertical="center" wrapText="1"/>
    </xf>
    <xf numFmtId="0" fontId="35" fillId="10" borderId="44" xfId="1" applyFont="1" applyFill="1" applyBorder="1" applyAlignment="1" applyProtection="1">
      <alignment horizontal="center" vertical="center" wrapText="1"/>
    </xf>
    <xf numFmtId="0" fontId="35" fillId="10" borderId="46" xfId="1" applyFont="1" applyFill="1" applyBorder="1" applyAlignment="1" applyProtection="1">
      <alignment horizontal="center" vertical="center" wrapText="1"/>
    </xf>
    <xf numFmtId="0" fontId="66" fillId="0" borderId="0" xfId="0" applyFont="1" applyAlignment="1">
      <alignment horizontal="right"/>
    </xf>
    <xf numFmtId="0" fontId="66" fillId="0" borderId="0" xfId="0" applyFont="1" applyBorder="1" applyAlignment="1">
      <alignment horizontal="right"/>
    </xf>
    <xf numFmtId="0" fontId="43" fillId="9" borderId="27" xfId="0" applyFont="1" applyFill="1" applyBorder="1" applyAlignment="1">
      <alignment horizontal="left" vertical="center"/>
    </xf>
    <xf numFmtId="0" fontId="43" fillId="9" borderId="77" xfId="0" applyFont="1" applyFill="1" applyBorder="1" applyAlignment="1">
      <alignment horizontal="left" vertical="center"/>
    </xf>
    <xf numFmtId="0" fontId="43" fillId="9" borderId="2" xfId="0" applyFont="1" applyFill="1" applyBorder="1" applyAlignment="1">
      <alignment horizontal="left" vertical="center"/>
    </xf>
    <xf numFmtId="0" fontId="56" fillId="10" borderId="71" xfId="1" applyFont="1" applyFill="1" applyBorder="1" applyAlignment="1" applyProtection="1">
      <alignment horizontal="center" vertical="center" wrapText="1"/>
    </xf>
    <xf numFmtId="0" fontId="56" fillId="10" borderId="64" xfId="1" applyFont="1" applyFill="1" applyBorder="1" applyAlignment="1" applyProtection="1">
      <alignment horizontal="center" vertical="center" wrapText="1"/>
    </xf>
    <xf numFmtId="0" fontId="33" fillId="13" borderId="13" xfId="1" applyFont="1" applyFill="1" applyBorder="1" applyAlignment="1">
      <alignment horizontal="center" vertical="center"/>
    </xf>
    <xf numFmtId="0" fontId="33" fillId="13" borderId="14" xfId="1" applyFont="1" applyFill="1" applyBorder="1" applyAlignment="1">
      <alignment horizontal="center" vertical="center"/>
    </xf>
    <xf numFmtId="0" fontId="37" fillId="10" borderId="67" xfId="1" applyFont="1" applyFill="1" applyBorder="1" applyAlignment="1" applyProtection="1">
      <alignment horizontal="center" vertical="center" wrapText="1"/>
    </xf>
    <xf numFmtId="0" fontId="37" fillId="10" borderId="68" xfId="1" applyFont="1" applyFill="1" applyBorder="1" applyAlignment="1" applyProtection="1">
      <alignment horizontal="center" vertical="center" wrapText="1"/>
    </xf>
    <xf numFmtId="0" fontId="37" fillId="10" borderId="47" xfId="1" applyFont="1" applyFill="1" applyBorder="1" applyAlignment="1" applyProtection="1">
      <alignment horizontal="center" vertical="center" wrapText="1"/>
    </xf>
    <xf numFmtId="0" fontId="56" fillId="10" borderId="66" xfId="1" applyFont="1" applyFill="1" applyBorder="1" applyAlignment="1" applyProtection="1">
      <alignment horizontal="center" vertical="center" wrapText="1"/>
    </xf>
    <xf numFmtId="0" fontId="56" fillId="10" borderId="14" xfId="1" applyFont="1" applyFill="1" applyBorder="1" applyAlignment="1" applyProtection="1">
      <alignment horizontal="center" vertical="center" wrapText="1"/>
    </xf>
    <xf numFmtId="0" fontId="56" fillId="10" borderId="67" xfId="1" applyFont="1" applyFill="1" applyBorder="1" applyAlignment="1" applyProtection="1">
      <alignment horizontal="center" vertical="center" wrapText="1"/>
    </xf>
    <xf numFmtId="0" fontId="56" fillId="10" borderId="63" xfId="1" applyFont="1" applyFill="1" applyBorder="1" applyAlignment="1" applyProtection="1">
      <alignment horizontal="center" vertical="center" wrapText="1"/>
    </xf>
    <xf numFmtId="0" fontId="31" fillId="0" borderId="0" xfId="1" applyFont="1" applyAlignment="1">
      <alignment horizontal="center"/>
    </xf>
    <xf numFmtId="0" fontId="33" fillId="0" borderId="0" xfId="1" applyFont="1" applyAlignment="1">
      <alignment horizontal="center" vertical="center" wrapText="1"/>
    </xf>
    <xf numFmtId="0" fontId="50" fillId="0" borderId="23" xfId="1" applyFont="1" applyFill="1" applyBorder="1" applyAlignment="1">
      <alignment horizontal="center" vertical="center" wrapText="1"/>
    </xf>
    <xf numFmtId="0" fontId="50" fillId="0" borderId="11" xfId="1" applyFont="1" applyFill="1" applyBorder="1" applyAlignment="1">
      <alignment horizontal="center" vertical="center" wrapText="1"/>
    </xf>
    <xf numFmtId="0" fontId="28" fillId="0" borderId="0" xfId="1" applyFont="1" applyAlignment="1">
      <alignment horizontal="center"/>
    </xf>
    <xf numFmtId="0" fontId="50" fillId="11" borderId="23" xfId="1" applyFont="1" applyFill="1" applyBorder="1" applyAlignment="1">
      <alignment horizontal="center" vertical="center" wrapText="1"/>
    </xf>
    <xf numFmtId="0" fontId="50" fillId="11" borderId="12" xfId="1" applyFont="1" applyFill="1" applyBorder="1" applyAlignment="1">
      <alignment horizontal="center" vertical="center" wrapText="1"/>
    </xf>
    <xf numFmtId="2" fontId="59" fillId="10" borderId="66" xfId="1" applyNumberFormat="1" applyFont="1" applyFill="1" applyBorder="1" applyAlignment="1" applyProtection="1">
      <alignment horizontal="center" vertical="center" wrapText="1"/>
    </xf>
    <xf numFmtId="2" fontId="59" fillId="10" borderId="14" xfId="1" applyNumberFormat="1" applyFont="1" applyFill="1" applyBorder="1" applyAlignment="1" applyProtection="1">
      <alignment horizontal="center" vertical="center" wrapText="1"/>
    </xf>
    <xf numFmtId="0" fontId="47" fillId="13" borderId="30" xfId="1" applyFont="1" applyFill="1" applyBorder="1" applyAlignment="1">
      <alignment horizontal="center" vertical="center" wrapText="1"/>
    </xf>
    <xf numFmtId="0" fontId="47" fillId="13" borderId="44" xfId="1" applyFont="1" applyFill="1" applyBorder="1" applyAlignment="1">
      <alignment horizontal="center" vertical="center" wrapText="1"/>
    </xf>
    <xf numFmtId="2" fontId="36" fillId="10" borderId="23" xfId="1" applyNumberFormat="1" applyFont="1" applyFill="1" applyBorder="1" applyAlignment="1" applyProtection="1">
      <alignment horizontal="center" vertical="center" wrapText="1"/>
    </xf>
    <xf numFmtId="2" fontId="36" fillId="10" borderId="11" xfId="1" applyNumberFormat="1" applyFont="1" applyFill="1" applyBorder="1" applyAlignment="1" applyProtection="1">
      <alignment horizontal="center" vertical="center" wrapText="1"/>
    </xf>
    <xf numFmtId="2" fontId="36" fillId="10" borderId="12" xfId="1" applyNumberFormat="1" applyFont="1" applyFill="1" applyBorder="1" applyAlignment="1" applyProtection="1">
      <alignment horizontal="center" vertical="center" wrapText="1"/>
    </xf>
    <xf numFmtId="0" fontId="37" fillId="10" borderId="50" xfId="1" applyFont="1" applyFill="1" applyBorder="1" applyAlignment="1" applyProtection="1">
      <alignment horizontal="center" vertical="center" wrapText="1"/>
    </xf>
    <xf numFmtId="0" fontId="37" fillId="10" borderId="69" xfId="1" applyFont="1" applyFill="1" applyBorder="1" applyAlignment="1" applyProtection="1">
      <alignment horizontal="center" vertical="center" wrapText="1"/>
    </xf>
    <xf numFmtId="0" fontId="69" fillId="0" borderId="0" xfId="0" applyFont="1"/>
  </cellXfs>
  <cellStyles count="3">
    <cellStyle name="Normal" xfId="0" builtinId="0"/>
    <cellStyle name="Normal 2" xfId="1"/>
    <cellStyle name="Normal 3" xfId="2"/>
  </cellStyles>
  <dxfs count="0"/>
  <tableStyles count="0" defaultTableStyle="TableStyleMedium9" defaultPivotStyle="PivotStyleLight16"/>
  <colors>
    <mruColors>
      <color rgb="FFC0C0C0"/>
      <color rgb="FFA6A6A6"/>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34"/>
  <sheetViews>
    <sheetView topLeftCell="A7" workbookViewId="0">
      <selection activeCell="L20" sqref="L20"/>
    </sheetView>
  </sheetViews>
  <sheetFormatPr defaultRowHeight="15" x14ac:dyDescent="0.25"/>
  <cols>
    <col min="1" max="1" width="3.5703125" customWidth="1"/>
    <col min="2" max="2" width="18.140625" customWidth="1"/>
    <col min="4" max="4" width="8.7109375" customWidth="1"/>
    <col min="5" max="5" width="8.85546875" customWidth="1"/>
    <col min="6" max="6" width="12" customWidth="1"/>
    <col min="7" max="7" width="9.7109375" customWidth="1"/>
    <col min="8" max="8" width="10.5703125" customWidth="1"/>
    <col min="9" max="9" width="13.7109375" customWidth="1"/>
    <col min="10" max="10" width="11.85546875" customWidth="1"/>
    <col min="11" max="11" width="11.7109375" customWidth="1"/>
    <col min="12" max="12" width="13.42578125" customWidth="1"/>
    <col min="13" max="13" width="13" customWidth="1"/>
    <col min="14" max="14" width="11.28515625" customWidth="1"/>
    <col min="15" max="15" width="13.28515625" customWidth="1"/>
    <col min="16" max="16" width="12.42578125" customWidth="1"/>
  </cols>
  <sheetData>
    <row r="1" spans="2:16" ht="23.25" customHeight="1" x14ac:dyDescent="0.35">
      <c r="B1" s="192" t="s">
        <v>19</v>
      </c>
      <c r="C1" s="192"/>
      <c r="D1" s="192"/>
      <c r="E1" s="192"/>
      <c r="F1" s="192"/>
      <c r="G1" s="192"/>
      <c r="H1" s="192"/>
      <c r="I1" s="192"/>
      <c r="J1" s="192"/>
      <c r="K1" s="192"/>
      <c r="L1" s="192"/>
      <c r="M1" s="192"/>
      <c r="N1" s="192"/>
      <c r="O1" s="192"/>
      <c r="P1" s="192"/>
    </row>
    <row r="2" spans="2:16" ht="12.75" customHeight="1" x14ac:dyDescent="0.3">
      <c r="B2" s="3"/>
      <c r="C2" s="3"/>
      <c r="D2" s="3"/>
      <c r="E2" s="3"/>
      <c r="F2" s="3"/>
      <c r="G2" s="3"/>
      <c r="H2" s="3"/>
      <c r="I2" s="3"/>
      <c r="J2" s="3"/>
      <c r="K2" s="3"/>
      <c r="L2" s="3"/>
      <c r="M2" s="3"/>
      <c r="N2" s="3"/>
      <c r="O2" s="3"/>
      <c r="P2" s="3"/>
    </row>
    <row r="3" spans="2:16" ht="26.25" x14ac:dyDescent="0.4">
      <c r="B3" s="193" t="s">
        <v>61</v>
      </c>
      <c r="C3" s="193"/>
      <c r="D3" s="193"/>
      <c r="E3" s="193"/>
      <c r="F3" s="193"/>
      <c r="G3" s="193"/>
      <c r="H3" s="193"/>
      <c r="I3" s="193"/>
      <c r="J3" s="193"/>
      <c r="K3" s="193"/>
      <c r="L3" s="193"/>
      <c r="M3" s="193"/>
      <c r="N3" s="193"/>
      <c r="O3" s="193"/>
      <c r="P3" s="193"/>
    </row>
    <row r="4" spans="2:16" ht="15.75" x14ac:dyDescent="0.25">
      <c r="B4" s="1"/>
      <c r="C4" s="1"/>
      <c r="D4" s="1"/>
      <c r="E4" s="1"/>
      <c r="F4" s="1"/>
      <c r="G4" s="1"/>
      <c r="H4" s="1"/>
      <c r="I4" s="1"/>
      <c r="J4" s="1"/>
      <c r="K4" s="1"/>
      <c r="L4" s="1"/>
      <c r="M4" s="1"/>
      <c r="N4" s="1"/>
      <c r="O4" s="1"/>
      <c r="P4" s="1"/>
    </row>
    <row r="5" spans="2:16" ht="39" customHeight="1" x14ac:dyDescent="0.25">
      <c r="B5" s="201" t="s">
        <v>95</v>
      </c>
      <c r="C5" s="201"/>
      <c r="D5" s="201"/>
      <c r="E5" s="201"/>
      <c r="F5" s="201"/>
      <c r="G5" s="201"/>
      <c r="H5" s="201"/>
      <c r="I5" s="201"/>
      <c r="J5" s="201"/>
      <c r="K5" s="201"/>
      <c r="L5" s="201"/>
      <c r="M5" s="201"/>
      <c r="N5" s="201"/>
      <c r="O5" s="201"/>
      <c r="P5" s="201"/>
    </row>
    <row r="6" spans="2:16" ht="6.75" customHeight="1" x14ac:dyDescent="0.25">
      <c r="B6" s="21"/>
      <c r="C6" s="21"/>
      <c r="D6" s="21"/>
      <c r="E6" s="21"/>
      <c r="F6" s="21"/>
      <c r="G6" s="21"/>
      <c r="H6" s="21"/>
      <c r="I6" s="21"/>
      <c r="J6" s="21"/>
      <c r="K6" s="21"/>
      <c r="L6" s="21"/>
      <c r="M6" s="21"/>
      <c r="N6" s="21"/>
      <c r="O6" s="21"/>
      <c r="P6" s="21"/>
    </row>
    <row r="7" spans="2:16" ht="22.5" thickBot="1" x14ac:dyDescent="0.35">
      <c r="B7" s="4"/>
      <c r="C7" s="4"/>
      <c r="D7" s="4"/>
      <c r="E7" s="4"/>
      <c r="F7" s="4"/>
      <c r="G7" s="4"/>
      <c r="H7" s="4"/>
      <c r="I7" s="266"/>
      <c r="J7" s="4"/>
      <c r="K7" s="4"/>
      <c r="L7" s="4"/>
      <c r="M7" s="4"/>
      <c r="N7" s="4"/>
      <c r="O7" s="4"/>
      <c r="P7" s="4"/>
    </row>
    <row r="8" spans="2:16" s="29" customFormat="1" ht="27.75" customHeight="1" thickBot="1" x14ac:dyDescent="0.3">
      <c r="B8" s="202" t="s">
        <v>80</v>
      </c>
      <c r="C8" s="203"/>
      <c r="D8" s="203"/>
      <c r="E8" s="204">
        <v>500</v>
      </c>
      <c r="F8" s="205"/>
      <c r="G8" s="27"/>
      <c r="H8" s="28"/>
      <c r="I8" s="9"/>
      <c r="J8" s="9"/>
      <c r="K8" s="8"/>
      <c r="L8" s="2"/>
      <c r="M8" s="2"/>
      <c r="N8" s="2"/>
      <c r="O8" s="2"/>
      <c r="P8" s="2"/>
    </row>
    <row r="9" spans="2:16" ht="24" customHeight="1" thickBot="1" x14ac:dyDescent="0.3">
      <c r="B9" s="194" t="s">
        <v>63</v>
      </c>
      <c r="C9" s="196" t="s">
        <v>0</v>
      </c>
      <c r="D9" s="197"/>
      <c r="E9" s="197"/>
      <c r="F9" s="198"/>
      <c r="G9" s="198"/>
      <c r="H9" s="198"/>
      <c r="I9" s="199" t="s">
        <v>7</v>
      </c>
      <c r="J9" s="208" t="s">
        <v>8</v>
      </c>
      <c r="K9" s="210" t="s">
        <v>9</v>
      </c>
      <c r="L9" s="212" t="s">
        <v>10</v>
      </c>
      <c r="M9" s="214" t="s">
        <v>11</v>
      </c>
      <c r="N9" s="208" t="s">
        <v>93</v>
      </c>
      <c r="O9" s="216" t="s">
        <v>12</v>
      </c>
      <c r="P9" s="218" t="s">
        <v>13</v>
      </c>
    </row>
    <row r="10" spans="2:16" s="20" customFormat="1" ht="97.5" customHeight="1" thickBot="1" x14ac:dyDescent="0.3">
      <c r="B10" s="195"/>
      <c r="C10" s="179" t="s">
        <v>1</v>
      </c>
      <c r="D10" s="180" t="s">
        <v>2</v>
      </c>
      <c r="E10" s="181" t="s">
        <v>3</v>
      </c>
      <c r="F10" s="181" t="s">
        <v>4</v>
      </c>
      <c r="G10" s="182" t="s">
        <v>6</v>
      </c>
      <c r="H10" s="182" t="s">
        <v>14</v>
      </c>
      <c r="I10" s="200"/>
      <c r="J10" s="209"/>
      <c r="K10" s="211"/>
      <c r="L10" s="213"/>
      <c r="M10" s="215"/>
      <c r="N10" s="209"/>
      <c r="O10" s="217"/>
      <c r="P10" s="219"/>
    </row>
    <row r="11" spans="2:16" ht="15.75" x14ac:dyDescent="0.25">
      <c r="B11" s="168" t="s">
        <v>81</v>
      </c>
      <c r="C11" s="50">
        <v>30</v>
      </c>
      <c r="D11" s="22">
        <v>1</v>
      </c>
      <c r="E11" s="169">
        <v>24</v>
      </c>
      <c r="F11" s="170">
        <f>(C11+D11)*24</f>
        <v>744</v>
      </c>
      <c r="G11" s="166">
        <v>160</v>
      </c>
      <c r="H11" s="171">
        <f>E$8/G11</f>
        <v>3.125</v>
      </c>
      <c r="I11" s="172">
        <f>F11*H11</f>
        <v>2325</v>
      </c>
      <c r="J11" s="173">
        <f>ROUND((C11+D11)*8*H11*50%,2)</f>
        <v>387.5</v>
      </c>
      <c r="K11" s="174">
        <f>ROUND(D11*E11*H11*100%,2)</f>
        <v>75</v>
      </c>
      <c r="L11" s="175">
        <f>I11+J11+K11</f>
        <v>2787.5</v>
      </c>
      <c r="M11" s="176">
        <f>L11/12</f>
        <v>232.29166666666666</v>
      </c>
      <c r="N11" s="173">
        <f>ROUND((L11+M11)*23.59%,2)</f>
        <v>712.37</v>
      </c>
      <c r="O11" s="177">
        <f>L11+M11+N11</f>
        <v>3732.1616666666664</v>
      </c>
      <c r="P11" s="178">
        <f>O11/F11</f>
        <v>5.0163463261648742</v>
      </c>
    </row>
    <row r="12" spans="2:16" ht="15.75" x14ac:dyDescent="0.25">
      <c r="B12" s="52" t="s">
        <v>82</v>
      </c>
      <c r="C12" s="50">
        <v>28</v>
      </c>
      <c r="D12" s="22"/>
      <c r="E12" s="5">
        <v>24</v>
      </c>
      <c r="F12" s="25">
        <f t="shared" ref="F12:F22" si="0">(C12+D12)*24</f>
        <v>672</v>
      </c>
      <c r="G12" s="166">
        <v>160</v>
      </c>
      <c r="H12" s="18">
        <f>E$8/G12</f>
        <v>3.125</v>
      </c>
      <c r="I12" s="10">
        <f t="shared" ref="I12:I22" si="1">F12*H12</f>
        <v>2100</v>
      </c>
      <c r="J12" s="11">
        <f t="shared" ref="J12:J22" si="2">ROUND((C12+D12)*8*H12*50%,2)</f>
        <v>350</v>
      </c>
      <c r="K12" s="12">
        <f t="shared" ref="K12:K22" si="3">ROUND(D12*E12*H12*100%,2)</f>
        <v>0</v>
      </c>
      <c r="L12" s="23">
        <f t="shared" ref="L12:L22" si="4">I12+J12+K12</f>
        <v>2450</v>
      </c>
      <c r="M12" s="14">
        <f t="shared" ref="M12:M22" si="5">L12/12</f>
        <v>204.16666666666666</v>
      </c>
      <c r="N12" s="11">
        <f>ROUND((L12+M12)*23.59%,2)</f>
        <v>626.12</v>
      </c>
      <c r="O12" s="24">
        <f t="shared" ref="O12:O22" si="6">L12+M12+N12</f>
        <v>3280.2866666666664</v>
      </c>
      <c r="P12" s="47">
        <f t="shared" ref="P12:P23" si="7">O12/F12</f>
        <v>4.8813789682539674</v>
      </c>
    </row>
    <row r="13" spans="2:16" ht="15.75" x14ac:dyDescent="0.25">
      <c r="B13" s="52" t="s">
        <v>83</v>
      </c>
      <c r="C13" s="50">
        <v>31</v>
      </c>
      <c r="D13" s="22"/>
      <c r="E13" s="5">
        <v>24</v>
      </c>
      <c r="F13" s="25">
        <f t="shared" si="0"/>
        <v>744</v>
      </c>
      <c r="G13" s="166">
        <v>184</v>
      </c>
      <c r="H13" s="18">
        <f>E$8/G13</f>
        <v>2.7173913043478262</v>
      </c>
      <c r="I13" s="10">
        <f t="shared" si="1"/>
        <v>2021.7391304347827</v>
      </c>
      <c r="J13" s="11">
        <f t="shared" si="2"/>
        <v>336.96</v>
      </c>
      <c r="K13" s="12">
        <f t="shared" si="3"/>
        <v>0</v>
      </c>
      <c r="L13" s="23">
        <f t="shared" si="4"/>
        <v>2358.6991304347825</v>
      </c>
      <c r="M13" s="14">
        <f t="shared" si="5"/>
        <v>196.5582608695652</v>
      </c>
      <c r="N13" s="11">
        <f t="shared" ref="N13:N21" si="8">ROUND((L13+M13)*23.59%,2)</f>
        <v>602.79</v>
      </c>
      <c r="O13" s="24">
        <f t="shared" si="6"/>
        <v>3158.0473913043479</v>
      </c>
      <c r="P13" s="47">
        <f t="shared" si="7"/>
        <v>4.2446873539036938</v>
      </c>
    </row>
    <row r="14" spans="2:16" ht="15.75" x14ac:dyDescent="0.25">
      <c r="B14" s="52" t="s">
        <v>84</v>
      </c>
      <c r="C14" s="50">
        <v>27</v>
      </c>
      <c r="D14" s="22">
        <v>3</v>
      </c>
      <c r="E14" s="5">
        <v>24</v>
      </c>
      <c r="F14" s="25">
        <f t="shared" si="0"/>
        <v>720</v>
      </c>
      <c r="G14" s="166">
        <v>158</v>
      </c>
      <c r="H14" s="18">
        <f t="shared" ref="H14:H22" si="9">E$8/G14</f>
        <v>3.1645569620253164</v>
      </c>
      <c r="I14" s="10">
        <f t="shared" si="1"/>
        <v>2278.4810126582279</v>
      </c>
      <c r="J14" s="11">
        <f t="shared" si="2"/>
        <v>379.75</v>
      </c>
      <c r="K14" s="12">
        <f t="shared" si="3"/>
        <v>227.85</v>
      </c>
      <c r="L14" s="23">
        <f t="shared" si="4"/>
        <v>2886.0810126582278</v>
      </c>
      <c r="M14" s="14">
        <f t="shared" si="5"/>
        <v>240.50675105485232</v>
      </c>
      <c r="N14" s="11">
        <f t="shared" si="8"/>
        <v>737.56</v>
      </c>
      <c r="O14" s="24">
        <f t="shared" si="6"/>
        <v>3864.1477637130802</v>
      </c>
      <c r="P14" s="47">
        <f t="shared" si="7"/>
        <v>5.3668718940459446</v>
      </c>
    </row>
    <row r="15" spans="2:16" ht="15.75" x14ac:dyDescent="0.25">
      <c r="B15" s="52" t="s">
        <v>85</v>
      </c>
      <c r="C15" s="50">
        <v>27</v>
      </c>
      <c r="D15" s="22">
        <v>4</v>
      </c>
      <c r="E15" s="5">
        <v>24</v>
      </c>
      <c r="F15" s="25">
        <f t="shared" si="0"/>
        <v>744</v>
      </c>
      <c r="G15" s="166">
        <v>159</v>
      </c>
      <c r="H15" s="18">
        <f t="shared" si="9"/>
        <v>3.1446540880503147</v>
      </c>
      <c r="I15" s="10">
        <f t="shared" si="1"/>
        <v>2339.6226415094343</v>
      </c>
      <c r="J15" s="11">
        <f t="shared" si="2"/>
        <v>389.94</v>
      </c>
      <c r="K15" s="12">
        <f t="shared" si="3"/>
        <v>301.89</v>
      </c>
      <c r="L15" s="23">
        <f t="shared" si="4"/>
        <v>3031.4526415094342</v>
      </c>
      <c r="M15" s="14">
        <f t="shared" si="5"/>
        <v>252.62105345911951</v>
      </c>
      <c r="N15" s="11">
        <f t="shared" si="8"/>
        <v>774.71</v>
      </c>
      <c r="O15" s="24">
        <f t="shared" si="6"/>
        <v>4058.7836949685538</v>
      </c>
      <c r="P15" s="47">
        <f t="shared" si="7"/>
        <v>5.4553544287211748</v>
      </c>
    </row>
    <row r="16" spans="2:16" ht="15.75" x14ac:dyDescent="0.25">
      <c r="B16" s="52" t="s">
        <v>86</v>
      </c>
      <c r="C16" s="50">
        <v>28</v>
      </c>
      <c r="D16" s="22">
        <v>2</v>
      </c>
      <c r="E16" s="5">
        <v>24</v>
      </c>
      <c r="F16" s="25">
        <f t="shared" si="0"/>
        <v>720</v>
      </c>
      <c r="G16" s="166">
        <v>159</v>
      </c>
      <c r="H16" s="18">
        <f t="shared" si="9"/>
        <v>3.1446540880503147</v>
      </c>
      <c r="I16" s="10">
        <f t="shared" si="1"/>
        <v>2264.1509433962265</v>
      </c>
      <c r="J16" s="11">
        <f t="shared" si="2"/>
        <v>377.36</v>
      </c>
      <c r="K16" s="12">
        <f t="shared" si="3"/>
        <v>150.94</v>
      </c>
      <c r="L16" s="23">
        <f t="shared" si="4"/>
        <v>2792.4509433962266</v>
      </c>
      <c r="M16" s="14">
        <f t="shared" si="5"/>
        <v>232.70424528301888</v>
      </c>
      <c r="N16" s="11">
        <f t="shared" si="8"/>
        <v>713.63</v>
      </c>
      <c r="O16" s="24">
        <f t="shared" si="6"/>
        <v>3738.7851886792455</v>
      </c>
      <c r="P16" s="47">
        <f t="shared" si="7"/>
        <v>5.1927572064989524</v>
      </c>
    </row>
    <row r="17" spans="2:16" ht="15.75" x14ac:dyDescent="0.25">
      <c r="B17" s="52" t="s">
        <v>87</v>
      </c>
      <c r="C17" s="50">
        <v>31</v>
      </c>
      <c r="D17" s="22"/>
      <c r="E17" s="5">
        <v>24</v>
      </c>
      <c r="F17" s="25">
        <f t="shared" si="0"/>
        <v>744</v>
      </c>
      <c r="G17" s="166">
        <v>176</v>
      </c>
      <c r="H17" s="18">
        <f t="shared" si="9"/>
        <v>2.8409090909090908</v>
      </c>
      <c r="I17" s="10">
        <f t="shared" si="1"/>
        <v>2113.6363636363635</v>
      </c>
      <c r="J17" s="11">
        <f t="shared" si="2"/>
        <v>352.27</v>
      </c>
      <c r="K17" s="12">
        <f t="shared" si="3"/>
        <v>0</v>
      </c>
      <c r="L17" s="23">
        <f t="shared" si="4"/>
        <v>2465.9063636363635</v>
      </c>
      <c r="M17" s="14">
        <f t="shared" si="5"/>
        <v>205.49219696969695</v>
      </c>
      <c r="N17" s="11">
        <f t="shared" si="8"/>
        <v>630.17999999999995</v>
      </c>
      <c r="O17" s="24">
        <f t="shared" si="6"/>
        <v>3301.5785606060604</v>
      </c>
      <c r="P17" s="47">
        <f t="shared" si="7"/>
        <v>4.4376055922124467</v>
      </c>
    </row>
    <row r="18" spans="2:16" ht="15.75" x14ac:dyDescent="0.25">
      <c r="B18" s="52" t="s">
        <v>88</v>
      </c>
      <c r="C18" s="50">
        <v>31</v>
      </c>
      <c r="D18" s="22"/>
      <c r="E18" s="5">
        <v>24</v>
      </c>
      <c r="F18" s="25">
        <f t="shared" si="0"/>
        <v>744</v>
      </c>
      <c r="G18" s="166">
        <v>176</v>
      </c>
      <c r="H18" s="18">
        <f t="shared" si="9"/>
        <v>2.8409090909090908</v>
      </c>
      <c r="I18" s="10">
        <f t="shared" si="1"/>
        <v>2113.6363636363635</v>
      </c>
      <c r="J18" s="11">
        <f t="shared" si="2"/>
        <v>352.27</v>
      </c>
      <c r="K18" s="12">
        <f t="shared" si="3"/>
        <v>0</v>
      </c>
      <c r="L18" s="23">
        <f t="shared" si="4"/>
        <v>2465.9063636363635</v>
      </c>
      <c r="M18" s="14">
        <f t="shared" si="5"/>
        <v>205.49219696969695</v>
      </c>
      <c r="N18" s="11">
        <f t="shared" si="8"/>
        <v>630.17999999999995</v>
      </c>
      <c r="O18" s="24">
        <f t="shared" si="6"/>
        <v>3301.5785606060604</v>
      </c>
      <c r="P18" s="47">
        <f t="shared" si="7"/>
        <v>4.4376055922124467</v>
      </c>
    </row>
    <row r="19" spans="2:16" ht="15.75" x14ac:dyDescent="0.25">
      <c r="B19" s="52" t="s">
        <v>89</v>
      </c>
      <c r="C19" s="50">
        <v>30</v>
      </c>
      <c r="D19" s="22"/>
      <c r="E19" s="5">
        <v>24</v>
      </c>
      <c r="F19" s="25">
        <f t="shared" si="0"/>
        <v>720</v>
      </c>
      <c r="G19" s="166">
        <v>176</v>
      </c>
      <c r="H19" s="18">
        <f t="shared" si="9"/>
        <v>2.8409090909090908</v>
      </c>
      <c r="I19" s="10">
        <f t="shared" si="1"/>
        <v>2045.4545454545455</v>
      </c>
      <c r="J19" s="11">
        <f t="shared" si="2"/>
        <v>340.91</v>
      </c>
      <c r="K19" s="12">
        <f t="shared" si="3"/>
        <v>0</v>
      </c>
      <c r="L19" s="23">
        <f t="shared" si="4"/>
        <v>2386.3645454545454</v>
      </c>
      <c r="M19" s="14">
        <f t="shared" si="5"/>
        <v>198.8637121212121</v>
      </c>
      <c r="N19" s="11">
        <f t="shared" si="8"/>
        <v>609.86</v>
      </c>
      <c r="O19" s="24">
        <f t="shared" si="6"/>
        <v>3195.0882575757578</v>
      </c>
      <c r="P19" s="47">
        <f t="shared" si="7"/>
        <v>4.4376225799663302</v>
      </c>
    </row>
    <row r="20" spans="2:16" ht="15.75" x14ac:dyDescent="0.25">
      <c r="B20" s="52" t="s">
        <v>90</v>
      </c>
      <c r="C20" s="50">
        <v>31</v>
      </c>
      <c r="D20" s="22"/>
      <c r="E20" s="5">
        <v>24</v>
      </c>
      <c r="F20" s="25">
        <f t="shared" si="0"/>
        <v>744</v>
      </c>
      <c r="G20" s="166">
        <v>168</v>
      </c>
      <c r="H20" s="18">
        <f t="shared" si="9"/>
        <v>2.9761904761904763</v>
      </c>
      <c r="I20" s="10">
        <f t="shared" si="1"/>
        <v>2214.2857142857142</v>
      </c>
      <c r="J20" s="11">
        <f t="shared" si="2"/>
        <v>369.05</v>
      </c>
      <c r="K20" s="12">
        <f t="shared" si="3"/>
        <v>0</v>
      </c>
      <c r="L20" s="23">
        <f t="shared" si="4"/>
        <v>2583.3357142857144</v>
      </c>
      <c r="M20" s="14">
        <f t="shared" si="5"/>
        <v>215.27797619047621</v>
      </c>
      <c r="N20" s="11">
        <f t="shared" si="8"/>
        <v>660.19</v>
      </c>
      <c r="O20" s="24">
        <f t="shared" si="6"/>
        <v>3458.8036904761907</v>
      </c>
      <c r="P20" s="47">
        <f t="shared" si="7"/>
        <v>4.648929691500256</v>
      </c>
    </row>
    <row r="21" spans="2:16" ht="15.75" x14ac:dyDescent="0.25">
      <c r="B21" s="53" t="s">
        <v>91</v>
      </c>
      <c r="C21" s="50">
        <v>29</v>
      </c>
      <c r="D21" s="22">
        <v>1</v>
      </c>
      <c r="E21" s="5">
        <v>24</v>
      </c>
      <c r="F21" s="25">
        <f t="shared" si="0"/>
        <v>720</v>
      </c>
      <c r="G21" s="166">
        <v>167</v>
      </c>
      <c r="H21" s="18">
        <f t="shared" si="9"/>
        <v>2.9940119760479043</v>
      </c>
      <c r="I21" s="10">
        <f t="shared" si="1"/>
        <v>2155.688622754491</v>
      </c>
      <c r="J21" s="11">
        <f t="shared" si="2"/>
        <v>359.28</v>
      </c>
      <c r="K21" s="12">
        <f t="shared" si="3"/>
        <v>71.86</v>
      </c>
      <c r="L21" s="23">
        <f t="shared" si="4"/>
        <v>2586.8286227544909</v>
      </c>
      <c r="M21" s="15">
        <f t="shared" si="5"/>
        <v>215.56905189620758</v>
      </c>
      <c r="N21" s="11">
        <f t="shared" si="8"/>
        <v>661.09</v>
      </c>
      <c r="O21" s="24">
        <f t="shared" si="6"/>
        <v>3463.4876746506984</v>
      </c>
      <c r="P21" s="47">
        <f t="shared" si="7"/>
        <v>4.8103995481259698</v>
      </c>
    </row>
    <row r="22" spans="2:16" ht="16.5" thickBot="1" x14ac:dyDescent="0.3">
      <c r="B22" s="54" t="s">
        <v>92</v>
      </c>
      <c r="C22" s="50">
        <v>27</v>
      </c>
      <c r="D22" s="22">
        <v>4</v>
      </c>
      <c r="E22" s="7">
        <v>24</v>
      </c>
      <c r="F22" s="26">
        <f t="shared" si="0"/>
        <v>744</v>
      </c>
      <c r="G22" s="167">
        <v>166</v>
      </c>
      <c r="H22" s="18">
        <f t="shared" si="9"/>
        <v>3.0120481927710845</v>
      </c>
      <c r="I22" s="10">
        <f t="shared" si="1"/>
        <v>2240.9638554216867</v>
      </c>
      <c r="J22" s="11">
        <f t="shared" si="2"/>
        <v>373.49</v>
      </c>
      <c r="K22" s="12">
        <f t="shared" si="3"/>
        <v>289.16000000000003</v>
      </c>
      <c r="L22" s="23">
        <f t="shared" si="4"/>
        <v>2903.6138554216868</v>
      </c>
      <c r="M22" s="13">
        <f t="shared" si="5"/>
        <v>241.96782128514056</v>
      </c>
      <c r="N22" s="11">
        <f>ROUND((L22+M22)*23.59%,2)</f>
        <v>742.04</v>
      </c>
      <c r="O22" s="24">
        <f t="shared" si="6"/>
        <v>3887.6216767068272</v>
      </c>
      <c r="P22" s="48">
        <f t="shared" si="7"/>
        <v>5.2252979525629399</v>
      </c>
    </row>
    <row r="23" spans="2:16" s="29" customFormat="1" ht="25.5" customHeight="1" thickBot="1" x14ac:dyDescent="0.3">
      <c r="B23" s="55" t="s">
        <v>5</v>
      </c>
      <c r="C23" s="51">
        <f>SUM(C11:C22)</f>
        <v>350</v>
      </c>
      <c r="D23" s="36">
        <f>SUM(D11:D22)</f>
        <v>15</v>
      </c>
      <c r="E23" s="37"/>
      <c r="F23" s="38">
        <f t="shared" ref="F23:N23" si="10">SUM(F11:F22)</f>
        <v>8760</v>
      </c>
      <c r="G23" s="39">
        <f>SUM(G11:G22)</f>
        <v>2009</v>
      </c>
      <c r="H23" s="40"/>
      <c r="I23" s="46">
        <f t="shared" si="10"/>
        <v>26212.659193187836</v>
      </c>
      <c r="J23" s="45">
        <f t="shared" si="10"/>
        <v>4368.78</v>
      </c>
      <c r="K23" s="41">
        <f>SUM(K11:K22)</f>
        <v>1116.7</v>
      </c>
      <c r="L23" s="42">
        <f t="shared" si="10"/>
        <v>31698.139193187839</v>
      </c>
      <c r="M23" s="41">
        <f>SUM(M11:M22)</f>
        <v>2641.5115994323196</v>
      </c>
      <c r="N23" s="41">
        <f t="shared" si="10"/>
        <v>8100.72</v>
      </c>
      <c r="O23" s="43">
        <f>SUM(O11:O22)</f>
        <v>42440.370792620153</v>
      </c>
      <c r="P23" s="49">
        <f>O23/F23+0.00520881</f>
        <v>4.8499999963721638</v>
      </c>
    </row>
    <row r="24" spans="2:16" ht="23.25" customHeight="1" thickBot="1" x14ac:dyDescent="0.35">
      <c r="B24" s="1"/>
      <c r="C24" s="1"/>
      <c r="D24" s="1"/>
      <c r="E24" s="1"/>
      <c r="F24" s="1"/>
      <c r="G24" s="1"/>
      <c r="H24" s="1"/>
      <c r="I24" s="6"/>
      <c r="J24" s="6"/>
      <c r="K24" s="6"/>
      <c r="L24" s="6"/>
      <c r="M24" s="6"/>
      <c r="N24" s="1"/>
      <c r="O24" s="206" t="s">
        <v>94</v>
      </c>
      <c r="P24" s="207"/>
    </row>
    <row r="25" spans="2:16" ht="18.75" x14ac:dyDescent="0.3">
      <c r="B25" s="33" t="s">
        <v>97</v>
      </c>
      <c r="C25" s="6"/>
      <c r="D25" s="6"/>
      <c r="E25" s="6"/>
      <c r="F25" s="6"/>
      <c r="G25" s="6"/>
      <c r="H25" s="6"/>
    </row>
    <row r="26" spans="2:16" ht="8.25" customHeight="1" x14ac:dyDescent="0.25">
      <c r="B26" s="34"/>
    </row>
    <row r="27" spans="2:16" ht="12.75" customHeight="1" x14ac:dyDescent="0.25">
      <c r="E27" s="16"/>
      <c r="F27" s="16"/>
      <c r="G27" s="16"/>
    </row>
    <row r="28" spans="2:16" ht="15.75" x14ac:dyDescent="0.25">
      <c r="B28" s="185" t="s">
        <v>21</v>
      </c>
      <c r="C28" s="186"/>
      <c r="D28" s="187"/>
      <c r="E28" s="19"/>
      <c r="F28" s="17"/>
      <c r="G28" s="17"/>
    </row>
    <row r="29" spans="2:16" ht="11.25" customHeight="1" x14ac:dyDescent="0.25">
      <c r="B29" s="186"/>
      <c r="C29" s="186"/>
      <c r="D29" s="187"/>
      <c r="E29" s="19"/>
      <c r="F29" s="17"/>
      <c r="G29" s="17"/>
    </row>
    <row r="30" spans="2:16" s="29" customFormat="1" ht="18.75" customHeight="1" x14ac:dyDescent="0.25">
      <c r="B30" s="188" t="s">
        <v>15</v>
      </c>
      <c r="C30" s="189"/>
      <c r="D30" s="190"/>
      <c r="E30" s="31">
        <v>0.02</v>
      </c>
      <c r="F30" s="32" t="s">
        <v>20</v>
      </c>
    </row>
    <row r="31" spans="2:16" s="29" customFormat="1" ht="18.75" customHeight="1" x14ac:dyDescent="0.25">
      <c r="B31" s="191" t="s">
        <v>16</v>
      </c>
      <c r="C31" s="191"/>
      <c r="D31" s="191"/>
      <c r="E31" s="31">
        <v>0.02</v>
      </c>
      <c r="F31" s="32" t="s">
        <v>20</v>
      </c>
    </row>
    <row r="32" spans="2:16" s="29" customFormat="1" ht="18.75" customHeight="1" x14ac:dyDescent="0.25">
      <c r="B32" s="191" t="s">
        <v>17</v>
      </c>
      <c r="C32" s="191"/>
      <c r="D32" s="191"/>
      <c r="E32" s="31">
        <v>0.04</v>
      </c>
      <c r="F32" s="32" t="s">
        <v>20</v>
      </c>
    </row>
    <row r="33" spans="2:6" s="29" customFormat="1" ht="25.5" customHeight="1" x14ac:dyDescent="0.25">
      <c r="B33" s="183" t="s">
        <v>18</v>
      </c>
      <c r="C33" s="184"/>
      <c r="D33" s="184"/>
      <c r="E33" s="44">
        <f>P23+E30+E31+E32</f>
        <v>4.929999996372163</v>
      </c>
      <c r="F33" s="35" t="s">
        <v>20</v>
      </c>
    </row>
    <row r="34" spans="2:6" x14ac:dyDescent="0.25">
      <c r="E34" s="30"/>
    </row>
  </sheetData>
  <mergeCells count="22">
    <mergeCell ref="O24:P24"/>
    <mergeCell ref="J9:J10"/>
    <mergeCell ref="K9:K10"/>
    <mergeCell ref="L9:L10"/>
    <mergeCell ref="M9:M10"/>
    <mergeCell ref="N9:N10"/>
    <mergeCell ref="O9:O10"/>
    <mergeCell ref="P9:P10"/>
    <mergeCell ref="B3:P3"/>
    <mergeCell ref="B9:B10"/>
    <mergeCell ref="C9:H9"/>
    <mergeCell ref="I9:I10"/>
    <mergeCell ref="B5:P5"/>
    <mergeCell ref="B8:D8"/>
    <mergeCell ref="E8:F8"/>
    <mergeCell ref="B1:P1"/>
    <mergeCell ref="B33:D33"/>
    <mergeCell ref="B28:D28"/>
    <mergeCell ref="B30:D30"/>
    <mergeCell ref="B29:D29"/>
    <mergeCell ref="B31:D31"/>
    <mergeCell ref="B32:D32"/>
  </mergeCells>
  <phoneticPr fontId="22" type="noConversion"/>
  <pageMargins left="0.31496062992125984" right="0.31496062992125984" top="0.6692913385826772" bottom="0.59055118110236227" header="0.31496062992125984" footer="0.31496062992125984"/>
  <pageSetup paperSize="9" scale="7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T42"/>
  <sheetViews>
    <sheetView tabSelected="1" topLeftCell="A16" workbookViewId="0">
      <selection activeCell="N40" sqref="N40"/>
    </sheetView>
  </sheetViews>
  <sheetFormatPr defaultRowHeight="15" x14ac:dyDescent="0.25"/>
  <cols>
    <col min="1" max="1" width="0.7109375" style="56" customWidth="1"/>
    <col min="2" max="2" width="15.42578125" style="56" customWidth="1"/>
    <col min="3" max="3" width="9.140625" style="56" customWidth="1"/>
    <col min="4" max="7" width="8.7109375" style="56" customWidth="1"/>
    <col min="8" max="8" width="7.5703125" style="56" customWidth="1"/>
    <col min="9" max="9" width="9.140625" style="56" customWidth="1"/>
    <col min="10" max="10" width="12.28515625" style="56" customWidth="1"/>
    <col min="11" max="11" width="10.5703125" style="56" customWidth="1"/>
    <col min="12" max="12" width="10.85546875" style="56" customWidth="1"/>
    <col min="13" max="13" width="11" style="56" customWidth="1"/>
    <col min="14" max="14" width="11.42578125" style="56" customWidth="1"/>
    <col min="15" max="15" width="11.7109375" style="56" customWidth="1"/>
    <col min="16" max="16" width="5.5703125" style="56" customWidth="1"/>
    <col min="17" max="17" width="11" style="56" customWidth="1"/>
    <col min="18" max="18" width="13.140625" style="56" customWidth="1"/>
    <col min="19" max="19" width="11" style="56" customWidth="1"/>
    <col min="20" max="20" width="13" style="56" customWidth="1"/>
    <col min="21" max="16384" width="9.140625" style="56"/>
  </cols>
  <sheetData>
    <row r="1" spans="2:20" ht="23.25" customHeight="1" x14ac:dyDescent="0.3">
      <c r="B1" s="254" t="s">
        <v>19</v>
      </c>
      <c r="C1" s="254"/>
      <c r="D1" s="254"/>
      <c r="E1" s="254"/>
      <c r="F1" s="254"/>
      <c r="G1" s="254"/>
      <c r="H1" s="254"/>
      <c r="I1" s="254"/>
      <c r="J1" s="254"/>
      <c r="K1" s="254"/>
      <c r="L1" s="254"/>
      <c r="M1" s="254"/>
      <c r="N1" s="254"/>
      <c r="O1" s="254"/>
      <c r="P1" s="254"/>
      <c r="Q1" s="254"/>
      <c r="R1" s="254"/>
      <c r="S1" s="254"/>
      <c r="T1" s="254"/>
    </row>
    <row r="2" spans="2:20" ht="12.75" customHeight="1" x14ac:dyDescent="0.3">
      <c r="B2" s="57"/>
      <c r="C2" s="57"/>
      <c r="D2" s="57"/>
      <c r="E2" s="57"/>
      <c r="F2" s="57"/>
      <c r="G2" s="57"/>
      <c r="H2" s="57"/>
      <c r="I2" s="57"/>
      <c r="J2" s="57"/>
      <c r="K2" s="57"/>
      <c r="L2" s="57"/>
      <c r="M2" s="57"/>
      <c r="N2" s="57"/>
      <c r="O2" s="57"/>
      <c r="P2" s="57"/>
      <c r="Q2" s="57"/>
      <c r="R2" s="57"/>
      <c r="S2" s="57"/>
      <c r="T2" s="57"/>
    </row>
    <row r="3" spans="2:20" ht="22.5" customHeight="1" x14ac:dyDescent="0.35">
      <c r="B3" s="250" t="s">
        <v>61</v>
      </c>
      <c r="C3" s="250"/>
      <c r="D3" s="250"/>
      <c r="E3" s="250"/>
      <c r="F3" s="250"/>
      <c r="G3" s="250"/>
      <c r="H3" s="250"/>
      <c r="I3" s="250"/>
      <c r="J3" s="250"/>
      <c r="K3" s="250"/>
      <c r="L3" s="250"/>
      <c r="M3" s="250"/>
      <c r="N3" s="250"/>
      <c r="O3" s="250"/>
      <c r="P3" s="250"/>
      <c r="Q3" s="250"/>
      <c r="R3" s="250"/>
      <c r="S3" s="250"/>
      <c r="T3" s="250"/>
    </row>
    <row r="4" spans="2:20" ht="15.75" x14ac:dyDescent="0.25">
      <c r="B4" s="58"/>
      <c r="C4" s="58"/>
      <c r="D4" s="58"/>
      <c r="E4" s="58"/>
      <c r="F4" s="58"/>
      <c r="G4" s="58"/>
      <c r="H4" s="58"/>
      <c r="I4" s="58"/>
      <c r="J4" s="58"/>
      <c r="K4" s="58"/>
      <c r="L4" s="58"/>
      <c r="M4" s="58"/>
      <c r="N4" s="58"/>
      <c r="O4" s="58"/>
      <c r="P4" s="58"/>
      <c r="Q4" s="58"/>
      <c r="R4" s="58"/>
      <c r="S4" s="58"/>
      <c r="T4" s="58"/>
    </row>
    <row r="5" spans="2:20" ht="39" customHeight="1" x14ac:dyDescent="0.25">
      <c r="B5" s="251" t="s">
        <v>96</v>
      </c>
      <c r="C5" s="251"/>
      <c r="D5" s="251"/>
      <c r="E5" s="251"/>
      <c r="F5" s="251"/>
      <c r="G5" s="251"/>
      <c r="H5" s="251"/>
      <c r="I5" s="251"/>
      <c r="J5" s="251"/>
      <c r="K5" s="251"/>
      <c r="L5" s="251"/>
      <c r="M5" s="251"/>
      <c r="N5" s="251"/>
      <c r="O5" s="251"/>
      <c r="P5" s="251"/>
      <c r="Q5" s="251"/>
      <c r="R5" s="251"/>
      <c r="S5" s="251"/>
      <c r="T5" s="251"/>
    </row>
    <row r="6" spans="2:20" ht="6.75" customHeight="1" x14ac:dyDescent="0.25">
      <c r="B6" s="59"/>
      <c r="C6" s="59"/>
      <c r="D6" s="59"/>
      <c r="E6" s="59"/>
      <c r="F6" s="59"/>
      <c r="G6" s="59"/>
      <c r="H6" s="59"/>
      <c r="I6" s="59"/>
      <c r="J6" s="59"/>
      <c r="K6" s="59"/>
      <c r="L6" s="59"/>
      <c r="M6" s="59"/>
      <c r="N6" s="59"/>
      <c r="O6" s="59"/>
      <c r="P6" s="59"/>
      <c r="Q6" s="59"/>
      <c r="R6" s="59"/>
      <c r="S6" s="59"/>
      <c r="T6" s="59"/>
    </row>
    <row r="7" spans="2:20" ht="16.5" thickBot="1" x14ac:dyDescent="0.3">
      <c r="B7" s="58"/>
      <c r="C7" s="58"/>
      <c r="D7" s="58"/>
      <c r="E7" s="58"/>
      <c r="F7" s="58"/>
      <c r="G7" s="58"/>
      <c r="H7" s="58"/>
      <c r="I7" s="58"/>
      <c r="J7" s="58"/>
      <c r="K7" s="58"/>
      <c r="L7" s="58"/>
      <c r="M7" s="58"/>
      <c r="N7" s="58"/>
      <c r="O7" s="58"/>
      <c r="P7" s="58"/>
      <c r="Q7" s="58"/>
      <c r="R7" s="58"/>
      <c r="S7" s="58"/>
      <c r="T7" s="58"/>
    </row>
    <row r="8" spans="2:20" s="61" customFormat="1" ht="29.25" customHeight="1" thickBot="1" x14ac:dyDescent="0.3">
      <c r="B8" s="252" t="s">
        <v>62</v>
      </c>
      <c r="C8" s="253"/>
      <c r="D8" s="253"/>
      <c r="E8" s="165">
        <v>500</v>
      </c>
      <c r="F8" s="163" t="s">
        <v>58</v>
      </c>
      <c r="G8" s="163"/>
      <c r="H8" s="163"/>
      <c r="I8" s="164"/>
      <c r="J8" s="58"/>
      <c r="K8" s="58"/>
      <c r="L8" s="58"/>
      <c r="M8" s="58"/>
      <c r="N8" s="58"/>
      <c r="O8" s="58"/>
      <c r="P8" s="60"/>
      <c r="Q8" s="58"/>
      <c r="R8" s="58"/>
      <c r="S8" s="58"/>
      <c r="T8" s="58"/>
    </row>
    <row r="9" spans="2:20" ht="27.75" customHeight="1" thickBot="1" x14ac:dyDescent="0.3">
      <c r="B9" s="231" t="s">
        <v>63</v>
      </c>
      <c r="C9" s="228" t="s">
        <v>41</v>
      </c>
      <c r="D9" s="229"/>
      <c r="E9" s="229"/>
      <c r="F9" s="229"/>
      <c r="G9" s="229"/>
      <c r="H9" s="229"/>
      <c r="I9" s="230"/>
      <c r="J9" s="222" t="s">
        <v>60</v>
      </c>
      <c r="K9" s="261" t="s">
        <v>51</v>
      </c>
      <c r="L9" s="262"/>
      <c r="M9" s="262"/>
      <c r="N9" s="262"/>
      <c r="O9" s="263"/>
      <c r="P9" s="60"/>
      <c r="Q9" s="255" t="s">
        <v>52</v>
      </c>
      <c r="R9" s="256"/>
      <c r="S9" s="257" t="s">
        <v>54</v>
      </c>
      <c r="T9" s="259" t="s">
        <v>53</v>
      </c>
    </row>
    <row r="10" spans="2:20" s="62" customFormat="1" ht="66.75" customHeight="1" thickBot="1" x14ac:dyDescent="0.3">
      <c r="B10" s="232"/>
      <c r="C10" s="265" t="s">
        <v>42</v>
      </c>
      <c r="D10" s="264" t="s">
        <v>43</v>
      </c>
      <c r="E10" s="245" t="s">
        <v>44</v>
      </c>
      <c r="F10" s="245" t="s">
        <v>22</v>
      </c>
      <c r="G10" s="245" t="s">
        <v>45</v>
      </c>
      <c r="H10" s="245" t="s">
        <v>23</v>
      </c>
      <c r="I10" s="243" t="s">
        <v>46</v>
      </c>
      <c r="J10" s="223"/>
      <c r="K10" s="106" t="s">
        <v>35</v>
      </c>
      <c r="L10" s="107" t="s">
        <v>37</v>
      </c>
      <c r="M10" s="147" t="s">
        <v>38</v>
      </c>
      <c r="N10" s="153" t="s">
        <v>39</v>
      </c>
      <c r="O10" s="125" t="s">
        <v>47</v>
      </c>
      <c r="P10" s="60"/>
      <c r="Q10" s="106" t="s">
        <v>40</v>
      </c>
      <c r="R10" s="140" t="s">
        <v>77</v>
      </c>
      <c r="S10" s="258"/>
      <c r="T10" s="260"/>
    </row>
    <row r="11" spans="2:20" s="81" customFormat="1" ht="17.25" customHeight="1" thickBot="1" x14ac:dyDescent="0.3">
      <c r="B11" s="232"/>
      <c r="C11" s="265"/>
      <c r="D11" s="264"/>
      <c r="E11" s="245"/>
      <c r="F11" s="245"/>
      <c r="G11" s="245"/>
      <c r="H11" s="245"/>
      <c r="I11" s="244"/>
      <c r="J11" s="223"/>
      <c r="K11" s="108" t="s">
        <v>36</v>
      </c>
      <c r="L11" s="109" t="s">
        <v>36</v>
      </c>
      <c r="M11" s="148" t="s">
        <v>36</v>
      </c>
      <c r="N11" s="154" t="s">
        <v>36</v>
      </c>
      <c r="O11" s="126" t="s">
        <v>20</v>
      </c>
      <c r="P11" s="60"/>
      <c r="Q11" s="108" t="s">
        <v>36</v>
      </c>
      <c r="R11" s="141" t="s">
        <v>36</v>
      </c>
      <c r="S11" s="134" t="s">
        <v>36</v>
      </c>
      <c r="T11" s="126" t="s">
        <v>20</v>
      </c>
    </row>
    <row r="12" spans="2:20" s="74" customFormat="1" ht="11.25" customHeight="1" x14ac:dyDescent="0.2">
      <c r="B12" s="232"/>
      <c r="C12" s="239">
        <v>1</v>
      </c>
      <c r="D12" s="220">
        <v>2</v>
      </c>
      <c r="E12" s="220">
        <v>3</v>
      </c>
      <c r="F12" s="220">
        <v>4</v>
      </c>
      <c r="G12" s="220">
        <v>5</v>
      </c>
      <c r="H12" s="220">
        <v>6</v>
      </c>
      <c r="I12" s="248">
        <v>7</v>
      </c>
      <c r="J12" s="246">
        <v>8</v>
      </c>
      <c r="K12" s="110">
        <v>9</v>
      </c>
      <c r="L12" s="111">
        <v>10</v>
      </c>
      <c r="M12" s="149">
        <v>11</v>
      </c>
      <c r="N12" s="155">
        <v>12</v>
      </c>
      <c r="O12" s="127">
        <v>13</v>
      </c>
      <c r="P12" s="73"/>
      <c r="Q12" s="114" t="s">
        <v>28</v>
      </c>
      <c r="R12" s="142" t="s">
        <v>29</v>
      </c>
      <c r="S12" s="135" t="s">
        <v>31</v>
      </c>
      <c r="T12" s="131" t="s">
        <v>32</v>
      </c>
    </row>
    <row r="13" spans="2:20" s="76" customFormat="1" ht="15" customHeight="1" thickBot="1" x14ac:dyDescent="0.25">
      <c r="B13" s="233"/>
      <c r="C13" s="240"/>
      <c r="D13" s="221"/>
      <c r="E13" s="221"/>
      <c r="F13" s="221"/>
      <c r="G13" s="221"/>
      <c r="H13" s="221"/>
      <c r="I13" s="249"/>
      <c r="J13" s="247"/>
      <c r="K13" s="112" t="s">
        <v>24</v>
      </c>
      <c r="L13" s="113" t="s">
        <v>59</v>
      </c>
      <c r="M13" s="150" t="s">
        <v>25</v>
      </c>
      <c r="N13" s="156" t="s">
        <v>26</v>
      </c>
      <c r="O13" s="128" t="s">
        <v>27</v>
      </c>
      <c r="P13" s="75"/>
      <c r="Q13" s="112" t="s">
        <v>30</v>
      </c>
      <c r="R13" s="143" t="s">
        <v>78</v>
      </c>
      <c r="S13" s="136" t="s">
        <v>33</v>
      </c>
      <c r="T13" s="128" t="s">
        <v>34</v>
      </c>
    </row>
    <row r="14" spans="2:20" s="72" customFormat="1" ht="15" customHeight="1" x14ac:dyDescent="0.25">
      <c r="B14" s="87" t="s">
        <v>64</v>
      </c>
      <c r="C14" s="69">
        <v>30</v>
      </c>
      <c r="D14" s="70">
        <v>1</v>
      </c>
      <c r="E14" s="88">
        <v>24</v>
      </c>
      <c r="F14" s="88">
        <f>(C14+D14)*24</f>
        <v>744</v>
      </c>
      <c r="G14" s="89">
        <f t="shared" ref="G14:G25" si="0">(C14+D14)*8</f>
        <v>248</v>
      </c>
      <c r="H14" s="89">
        <f>(D14)*24</f>
        <v>24</v>
      </c>
      <c r="I14" s="124">
        <v>160</v>
      </c>
      <c r="J14" s="90">
        <f t="shared" ref="J14:J25" si="1">E$8/I14</f>
        <v>3.125</v>
      </c>
      <c r="K14" s="91">
        <f>F14*J14</f>
        <v>2325</v>
      </c>
      <c r="L14" s="92">
        <f>(G14*J14)/2</f>
        <v>387.5</v>
      </c>
      <c r="M14" s="151">
        <f>H14*J14</f>
        <v>75</v>
      </c>
      <c r="N14" s="157">
        <f>K14+L14+M14</f>
        <v>2787.5</v>
      </c>
      <c r="O14" s="129">
        <f>N14/F14</f>
        <v>3.7466397849462365</v>
      </c>
      <c r="P14" s="71"/>
      <c r="Q14" s="91">
        <f>N14/12</f>
        <v>232.29166666666666</v>
      </c>
      <c r="R14" s="144">
        <f>ROUND((N14+Q14)*23.59%,2)</f>
        <v>712.37</v>
      </c>
      <c r="S14" s="137">
        <f>N14+Q14+R14</f>
        <v>3732.1616666666664</v>
      </c>
      <c r="T14" s="129">
        <f>S14/F14</f>
        <v>5.0163463261648742</v>
      </c>
    </row>
    <row r="15" spans="2:20" s="72" customFormat="1" ht="15" customHeight="1" x14ac:dyDescent="0.25">
      <c r="B15" s="93" t="s">
        <v>65</v>
      </c>
      <c r="C15" s="69">
        <v>28</v>
      </c>
      <c r="D15" s="70"/>
      <c r="E15" s="94">
        <v>24</v>
      </c>
      <c r="F15" s="94">
        <f t="shared" ref="F15:F25" si="2">(C15+D15)*24</f>
        <v>672</v>
      </c>
      <c r="G15" s="95">
        <f t="shared" si="0"/>
        <v>224</v>
      </c>
      <c r="H15" s="95"/>
      <c r="I15" s="124">
        <v>160</v>
      </c>
      <c r="J15" s="96">
        <f t="shared" si="1"/>
        <v>3.125</v>
      </c>
      <c r="K15" s="97">
        <f>F15*J15</f>
        <v>2100</v>
      </c>
      <c r="L15" s="92">
        <f t="shared" ref="L15:L25" si="3">(G15*J15)/2</f>
        <v>350</v>
      </c>
      <c r="M15" s="151">
        <f t="shared" ref="M15:M25" si="4">H15*J15</f>
        <v>0</v>
      </c>
      <c r="N15" s="158">
        <f t="shared" ref="N15:N25" si="5">K15+L15+M15</f>
        <v>2450</v>
      </c>
      <c r="O15" s="129">
        <f t="shared" ref="O15:O25" si="6">N15/F15</f>
        <v>3.6458333333333335</v>
      </c>
      <c r="P15" s="71"/>
      <c r="Q15" s="97">
        <f>N15/12</f>
        <v>204.16666666666666</v>
      </c>
      <c r="R15" s="145">
        <f>ROUND((N15+Q15)*23.59%,2)</f>
        <v>626.12</v>
      </c>
      <c r="S15" s="138">
        <f t="shared" ref="S15:S25" si="7">N15+Q15+R15</f>
        <v>3280.2866666666664</v>
      </c>
      <c r="T15" s="132">
        <f t="shared" ref="T14:T26" si="8">S15/F15</f>
        <v>4.8813789682539674</v>
      </c>
    </row>
    <row r="16" spans="2:20" s="72" customFormat="1" ht="15" customHeight="1" x14ac:dyDescent="0.25">
      <c r="B16" s="93" t="s">
        <v>66</v>
      </c>
      <c r="C16" s="69">
        <v>31</v>
      </c>
      <c r="D16" s="70"/>
      <c r="E16" s="94">
        <v>24</v>
      </c>
      <c r="F16" s="94">
        <f t="shared" si="2"/>
        <v>744</v>
      </c>
      <c r="G16" s="95">
        <f>(C16+D16)*8</f>
        <v>248</v>
      </c>
      <c r="H16" s="95"/>
      <c r="I16" s="124">
        <v>184</v>
      </c>
      <c r="J16" s="96">
        <f t="shared" si="1"/>
        <v>2.7173913043478262</v>
      </c>
      <c r="K16" s="97">
        <f t="shared" ref="K14:K25" si="9">F16*J16</f>
        <v>2021.7391304347827</v>
      </c>
      <c r="L16" s="92">
        <f t="shared" si="3"/>
        <v>336.95652173913044</v>
      </c>
      <c r="M16" s="151">
        <f t="shared" si="4"/>
        <v>0</v>
      </c>
      <c r="N16" s="158">
        <f t="shared" si="5"/>
        <v>2358.695652173913</v>
      </c>
      <c r="O16" s="129">
        <f t="shared" si="6"/>
        <v>3.1702898550724639</v>
      </c>
      <c r="P16" s="71"/>
      <c r="Q16" s="97">
        <f t="shared" ref="Q15:Q25" si="10">N16/12</f>
        <v>196.55797101449275</v>
      </c>
      <c r="R16" s="145">
        <f>ROUND((N16+Q16)*23.59%,2)</f>
        <v>602.78</v>
      </c>
      <c r="S16" s="138">
        <f t="shared" si="7"/>
        <v>3158.0336231884057</v>
      </c>
      <c r="T16" s="132">
        <f t="shared" si="8"/>
        <v>4.2446688483715134</v>
      </c>
    </row>
    <row r="17" spans="2:20" s="72" customFormat="1" ht="15" customHeight="1" x14ac:dyDescent="0.25">
      <c r="B17" s="93" t="s">
        <v>67</v>
      </c>
      <c r="C17" s="69">
        <v>27</v>
      </c>
      <c r="D17" s="70">
        <v>3</v>
      </c>
      <c r="E17" s="94">
        <v>24</v>
      </c>
      <c r="F17" s="94">
        <f t="shared" si="2"/>
        <v>720</v>
      </c>
      <c r="G17" s="95">
        <f t="shared" si="0"/>
        <v>240</v>
      </c>
      <c r="H17" s="95">
        <f>(D17)*24</f>
        <v>72</v>
      </c>
      <c r="I17" s="124">
        <v>158</v>
      </c>
      <c r="J17" s="96">
        <f t="shared" si="1"/>
        <v>3.1645569620253164</v>
      </c>
      <c r="K17" s="97">
        <f t="shared" si="9"/>
        <v>2278.4810126582279</v>
      </c>
      <c r="L17" s="92">
        <f t="shared" si="3"/>
        <v>379.74683544303798</v>
      </c>
      <c r="M17" s="151">
        <f t="shared" si="4"/>
        <v>227.84810126582278</v>
      </c>
      <c r="N17" s="158">
        <f t="shared" si="5"/>
        <v>2886.0759493670885</v>
      </c>
      <c r="O17" s="129">
        <f t="shared" si="6"/>
        <v>4.0084388185654003</v>
      </c>
      <c r="P17" s="71"/>
      <c r="Q17" s="97">
        <f t="shared" si="10"/>
        <v>240.50632911392404</v>
      </c>
      <c r="R17" s="145">
        <f>ROUND((N17+Q17)*23.59%,2)</f>
        <v>737.56</v>
      </c>
      <c r="S17" s="138">
        <f t="shared" si="7"/>
        <v>3864.1422784810125</v>
      </c>
      <c r="T17" s="132">
        <f t="shared" si="8"/>
        <v>5.3668642756680729</v>
      </c>
    </row>
    <row r="18" spans="2:20" s="72" customFormat="1" ht="15" customHeight="1" x14ac:dyDescent="0.25">
      <c r="B18" s="93" t="s">
        <v>68</v>
      </c>
      <c r="C18" s="69">
        <v>27</v>
      </c>
      <c r="D18" s="70">
        <v>4</v>
      </c>
      <c r="E18" s="94">
        <v>24</v>
      </c>
      <c r="F18" s="94">
        <f t="shared" si="2"/>
        <v>744</v>
      </c>
      <c r="G18" s="95">
        <f t="shared" si="0"/>
        <v>248</v>
      </c>
      <c r="H18" s="95">
        <f>(D18)*24</f>
        <v>96</v>
      </c>
      <c r="I18" s="124">
        <v>159</v>
      </c>
      <c r="J18" s="96">
        <f t="shared" si="1"/>
        <v>3.1446540880503147</v>
      </c>
      <c r="K18" s="97">
        <f t="shared" si="9"/>
        <v>2339.6226415094343</v>
      </c>
      <c r="L18" s="92">
        <f t="shared" si="3"/>
        <v>389.93710691823901</v>
      </c>
      <c r="M18" s="151">
        <f t="shared" si="4"/>
        <v>301.88679245283021</v>
      </c>
      <c r="N18" s="158">
        <f t="shared" si="5"/>
        <v>3031.4465408805036</v>
      </c>
      <c r="O18" s="129">
        <f t="shared" si="6"/>
        <v>4.0745249205383116</v>
      </c>
      <c r="P18" s="71"/>
      <c r="Q18" s="97">
        <f t="shared" si="10"/>
        <v>252.6205450733753</v>
      </c>
      <c r="R18" s="145">
        <f>ROUND((N18+Q18)*23.59%,2)</f>
        <v>774.71</v>
      </c>
      <c r="S18" s="138">
        <f t="shared" si="7"/>
        <v>4058.7770859538787</v>
      </c>
      <c r="T18" s="132">
        <f t="shared" si="8"/>
        <v>5.4553455456369333</v>
      </c>
    </row>
    <row r="19" spans="2:20" s="72" customFormat="1" ht="15" customHeight="1" x14ac:dyDescent="0.25">
      <c r="B19" s="93" t="s">
        <v>69</v>
      </c>
      <c r="C19" s="69">
        <v>28</v>
      </c>
      <c r="D19" s="70">
        <v>2</v>
      </c>
      <c r="E19" s="94">
        <v>24</v>
      </c>
      <c r="F19" s="94">
        <f t="shared" si="2"/>
        <v>720</v>
      </c>
      <c r="G19" s="95">
        <f t="shared" si="0"/>
        <v>240</v>
      </c>
      <c r="H19" s="95">
        <f>(D19)*24</f>
        <v>48</v>
      </c>
      <c r="I19" s="124">
        <v>159</v>
      </c>
      <c r="J19" s="96">
        <f t="shared" si="1"/>
        <v>3.1446540880503147</v>
      </c>
      <c r="K19" s="97">
        <f t="shared" si="9"/>
        <v>2264.1509433962265</v>
      </c>
      <c r="L19" s="92">
        <f t="shared" si="3"/>
        <v>377.35849056603774</v>
      </c>
      <c r="M19" s="151">
        <f t="shared" si="4"/>
        <v>150.9433962264151</v>
      </c>
      <c r="N19" s="158">
        <f t="shared" si="5"/>
        <v>2792.4528301886794</v>
      </c>
      <c r="O19" s="129">
        <f t="shared" si="6"/>
        <v>3.8784067085953882</v>
      </c>
      <c r="P19" s="71"/>
      <c r="Q19" s="97">
        <f t="shared" si="10"/>
        <v>232.70440251572327</v>
      </c>
      <c r="R19" s="145">
        <f>ROUND((N19+Q19)*23.59%,2)</f>
        <v>713.63</v>
      </c>
      <c r="S19" s="138">
        <f t="shared" si="7"/>
        <v>3738.7872327044029</v>
      </c>
      <c r="T19" s="132">
        <f t="shared" si="8"/>
        <v>5.1927600454227818</v>
      </c>
    </row>
    <row r="20" spans="2:20" s="72" customFormat="1" ht="15" customHeight="1" x14ac:dyDescent="0.25">
      <c r="B20" s="93" t="s">
        <v>70</v>
      </c>
      <c r="C20" s="69">
        <v>31</v>
      </c>
      <c r="D20" s="70"/>
      <c r="E20" s="94">
        <v>24</v>
      </c>
      <c r="F20" s="94">
        <f t="shared" si="2"/>
        <v>744</v>
      </c>
      <c r="G20" s="95">
        <f t="shared" si="0"/>
        <v>248</v>
      </c>
      <c r="H20" s="95"/>
      <c r="I20" s="124">
        <v>176</v>
      </c>
      <c r="J20" s="96">
        <f t="shared" si="1"/>
        <v>2.8409090909090908</v>
      </c>
      <c r="K20" s="97">
        <f t="shared" si="9"/>
        <v>2113.6363636363635</v>
      </c>
      <c r="L20" s="92">
        <f t="shared" si="3"/>
        <v>352.27272727272725</v>
      </c>
      <c r="M20" s="151">
        <f t="shared" si="4"/>
        <v>0</v>
      </c>
      <c r="N20" s="158">
        <f t="shared" si="5"/>
        <v>2465.909090909091</v>
      </c>
      <c r="O20" s="129">
        <f t="shared" si="6"/>
        <v>3.3143939393939394</v>
      </c>
      <c r="P20" s="71"/>
      <c r="Q20" s="97">
        <f t="shared" si="10"/>
        <v>205.49242424242425</v>
      </c>
      <c r="R20" s="145">
        <f>ROUND((N20+Q20)*23.59%,2)</f>
        <v>630.17999999999995</v>
      </c>
      <c r="S20" s="138">
        <f t="shared" si="7"/>
        <v>3301.5815151515149</v>
      </c>
      <c r="T20" s="132">
        <f t="shared" si="8"/>
        <v>4.437609563375692</v>
      </c>
    </row>
    <row r="21" spans="2:20" s="72" customFormat="1" ht="15" customHeight="1" x14ac:dyDescent="0.25">
      <c r="B21" s="93" t="s">
        <v>71</v>
      </c>
      <c r="C21" s="69">
        <v>31</v>
      </c>
      <c r="D21" s="70"/>
      <c r="E21" s="94">
        <v>24</v>
      </c>
      <c r="F21" s="94">
        <f t="shared" si="2"/>
        <v>744</v>
      </c>
      <c r="G21" s="95">
        <f t="shared" si="0"/>
        <v>248</v>
      </c>
      <c r="H21" s="95"/>
      <c r="I21" s="124">
        <v>176</v>
      </c>
      <c r="J21" s="96">
        <f t="shared" si="1"/>
        <v>2.8409090909090908</v>
      </c>
      <c r="K21" s="97">
        <f t="shared" si="9"/>
        <v>2113.6363636363635</v>
      </c>
      <c r="L21" s="92">
        <f t="shared" si="3"/>
        <v>352.27272727272725</v>
      </c>
      <c r="M21" s="151">
        <f t="shared" si="4"/>
        <v>0</v>
      </c>
      <c r="N21" s="158">
        <f t="shared" si="5"/>
        <v>2465.909090909091</v>
      </c>
      <c r="O21" s="129">
        <f t="shared" si="6"/>
        <v>3.3143939393939394</v>
      </c>
      <c r="P21" s="71"/>
      <c r="Q21" s="97">
        <f t="shared" si="10"/>
        <v>205.49242424242425</v>
      </c>
      <c r="R21" s="145">
        <f>ROUND((N21+Q21)*23.59%,2)</f>
        <v>630.17999999999995</v>
      </c>
      <c r="S21" s="138">
        <f t="shared" si="7"/>
        <v>3301.5815151515149</v>
      </c>
      <c r="T21" s="132">
        <f t="shared" si="8"/>
        <v>4.437609563375692</v>
      </c>
    </row>
    <row r="22" spans="2:20" s="72" customFormat="1" ht="15" customHeight="1" x14ac:dyDescent="0.25">
      <c r="B22" s="93" t="s">
        <v>72</v>
      </c>
      <c r="C22" s="69">
        <v>30</v>
      </c>
      <c r="D22" s="70"/>
      <c r="E22" s="94">
        <v>24</v>
      </c>
      <c r="F22" s="94">
        <f t="shared" si="2"/>
        <v>720</v>
      </c>
      <c r="G22" s="95">
        <f t="shared" si="0"/>
        <v>240</v>
      </c>
      <c r="H22" s="95"/>
      <c r="I22" s="124">
        <v>176</v>
      </c>
      <c r="J22" s="96">
        <f t="shared" si="1"/>
        <v>2.8409090909090908</v>
      </c>
      <c r="K22" s="97">
        <f t="shared" si="9"/>
        <v>2045.4545454545455</v>
      </c>
      <c r="L22" s="92">
        <f t="shared" si="3"/>
        <v>340.90909090909088</v>
      </c>
      <c r="M22" s="151">
        <f t="shared" si="4"/>
        <v>0</v>
      </c>
      <c r="N22" s="158">
        <f t="shared" si="5"/>
        <v>2386.3636363636365</v>
      </c>
      <c r="O22" s="129">
        <f t="shared" si="6"/>
        <v>3.3143939393939394</v>
      </c>
      <c r="P22" s="71"/>
      <c r="Q22" s="97">
        <f t="shared" si="10"/>
        <v>198.86363636363637</v>
      </c>
      <c r="R22" s="145">
        <f>ROUND((N22+Q22)*23.59%,2)</f>
        <v>609.86</v>
      </c>
      <c r="S22" s="138">
        <f t="shared" si="7"/>
        <v>3195.0872727272731</v>
      </c>
      <c r="T22" s="132">
        <f t="shared" si="8"/>
        <v>4.4376212121212131</v>
      </c>
    </row>
    <row r="23" spans="2:20" s="72" customFormat="1" ht="15" customHeight="1" x14ac:dyDescent="0.25">
      <c r="B23" s="93" t="s">
        <v>73</v>
      </c>
      <c r="C23" s="69">
        <v>31</v>
      </c>
      <c r="D23" s="70"/>
      <c r="E23" s="94">
        <v>24</v>
      </c>
      <c r="F23" s="94">
        <f t="shared" si="2"/>
        <v>744</v>
      </c>
      <c r="G23" s="95">
        <f t="shared" si="0"/>
        <v>248</v>
      </c>
      <c r="H23" s="95"/>
      <c r="I23" s="124">
        <v>168</v>
      </c>
      <c r="J23" s="96">
        <f t="shared" si="1"/>
        <v>2.9761904761904763</v>
      </c>
      <c r="K23" s="97">
        <f t="shared" si="9"/>
        <v>2214.2857142857142</v>
      </c>
      <c r="L23" s="92">
        <f t="shared" si="3"/>
        <v>369.04761904761904</v>
      </c>
      <c r="M23" s="151">
        <f t="shared" si="4"/>
        <v>0</v>
      </c>
      <c r="N23" s="158">
        <f>K23+L23+M23</f>
        <v>2583.333333333333</v>
      </c>
      <c r="O23" s="129">
        <f t="shared" si="6"/>
        <v>3.4722222222222219</v>
      </c>
      <c r="P23" s="71"/>
      <c r="Q23" s="97">
        <f t="shared" si="10"/>
        <v>215.27777777777774</v>
      </c>
      <c r="R23" s="145">
        <f>ROUND((N23+Q23)*23.59%,2)</f>
        <v>660.19</v>
      </c>
      <c r="S23" s="138">
        <f t="shared" si="7"/>
        <v>3458.8011111111109</v>
      </c>
      <c r="T23" s="132">
        <f t="shared" si="8"/>
        <v>4.6489262246117082</v>
      </c>
    </row>
    <row r="24" spans="2:20" s="72" customFormat="1" ht="15" customHeight="1" x14ac:dyDescent="0.25">
      <c r="B24" s="98" t="s">
        <v>74</v>
      </c>
      <c r="C24" s="69">
        <v>29</v>
      </c>
      <c r="D24" s="70">
        <v>1</v>
      </c>
      <c r="E24" s="94">
        <v>24</v>
      </c>
      <c r="F24" s="94">
        <f t="shared" si="2"/>
        <v>720</v>
      </c>
      <c r="G24" s="95">
        <f t="shared" si="0"/>
        <v>240</v>
      </c>
      <c r="H24" s="95">
        <f>(D24)*24</f>
        <v>24</v>
      </c>
      <c r="I24" s="124">
        <v>167</v>
      </c>
      <c r="J24" s="96">
        <f t="shared" si="1"/>
        <v>2.9940119760479043</v>
      </c>
      <c r="K24" s="97">
        <f t="shared" si="9"/>
        <v>2155.688622754491</v>
      </c>
      <c r="L24" s="92">
        <f t="shared" si="3"/>
        <v>359.28143712574854</v>
      </c>
      <c r="M24" s="151">
        <f t="shared" si="4"/>
        <v>71.856287425149702</v>
      </c>
      <c r="N24" s="158">
        <f t="shared" si="5"/>
        <v>2586.8263473053894</v>
      </c>
      <c r="O24" s="129">
        <f t="shared" si="6"/>
        <v>3.5928143712574854</v>
      </c>
      <c r="P24" s="71"/>
      <c r="Q24" s="99">
        <f t="shared" si="10"/>
        <v>215.56886227544911</v>
      </c>
      <c r="R24" s="145">
        <f>ROUND((N24+Q24)*23.59%,2)</f>
        <v>661.09</v>
      </c>
      <c r="S24" s="138">
        <f t="shared" si="7"/>
        <v>3463.4852095808387</v>
      </c>
      <c r="T24" s="132">
        <f t="shared" si="8"/>
        <v>4.8103961244178315</v>
      </c>
    </row>
    <row r="25" spans="2:20" s="72" customFormat="1" ht="15" customHeight="1" thickBot="1" x14ac:dyDescent="0.3">
      <c r="B25" s="100" t="s">
        <v>75</v>
      </c>
      <c r="C25" s="69">
        <v>27</v>
      </c>
      <c r="D25" s="70">
        <v>4</v>
      </c>
      <c r="E25" s="101">
        <v>24</v>
      </c>
      <c r="F25" s="101">
        <f t="shared" si="2"/>
        <v>744</v>
      </c>
      <c r="G25" s="102">
        <f t="shared" si="0"/>
        <v>248</v>
      </c>
      <c r="H25" s="103">
        <f>(D25)*24</f>
        <v>96</v>
      </c>
      <c r="I25" s="124">
        <v>166</v>
      </c>
      <c r="J25" s="96">
        <f t="shared" si="1"/>
        <v>3.0120481927710845</v>
      </c>
      <c r="K25" s="97">
        <f t="shared" si="9"/>
        <v>2240.9638554216867</v>
      </c>
      <c r="L25" s="92">
        <f t="shared" si="3"/>
        <v>373.49397590361446</v>
      </c>
      <c r="M25" s="151">
        <f t="shared" si="4"/>
        <v>289.15662650602411</v>
      </c>
      <c r="N25" s="158">
        <f t="shared" si="5"/>
        <v>2903.6144578313256</v>
      </c>
      <c r="O25" s="129">
        <f t="shared" si="6"/>
        <v>3.9027076046119968</v>
      </c>
      <c r="P25" s="71"/>
      <c r="Q25" s="104">
        <f t="shared" si="10"/>
        <v>241.96787148594379</v>
      </c>
      <c r="R25" s="145">
        <f>ROUND((N25+Q25)*23.59%,2)</f>
        <v>742.04</v>
      </c>
      <c r="S25" s="138">
        <f>N25+Q25+R25</f>
        <v>3887.6223293172693</v>
      </c>
      <c r="T25" s="133">
        <f>S25/F25</f>
        <v>5.2252988297275129</v>
      </c>
    </row>
    <row r="26" spans="2:20" s="80" customFormat="1" ht="21.75" customHeight="1" thickBot="1" x14ac:dyDescent="0.3">
      <c r="B26" s="116" t="s">
        <v>5</v>
      </c>
      <c r="C26" s="117">
        <f>SUM(C14:C25)</f>
        <v>350</v>
      </c>
      <c r="D26" s="118">
        <f>SUM(D14:D25)</f>
        <v>15</v>
      </c>
      <c r="E26" s="119"/>
      <c r="F26" s="120">
        <f t="shared" ref="F26:R26" si="11">SUM(F14:F25)</f>
        <v>8760</v>
      </c>
      <c r="G26" s="120">
        <f>SUM(G14:G25)</f>
        <v>2920</v>
      </c>
      <c r="H26" s="120">
        <f>SUM(H14:H25)</f>
        <v>360</v>
      </c>
      <c r="I26" s="121">
        <f>SUM(I14:I25)</f>
        <v>2009</v>
      </c>
      <c r="J26" s="122"/>
      <c r="K26" s="115">
        <f>SUM(K14:K25)</f>
        <v>26212.659193187836</v>
      </c>
      <c r="L26" s="123">
        <f t="shared" si="11"/>
        <v>4368.7765321979732</v>
      </c>
      <c r="M26" s="152">
        <f>SUM(M14:M25)</f>
        <v>1116.6912038762418</v>
      </c>
      <c r="N26" s="159">
        <f t="shared" si="11"/>
        <v>31698.126929262049</v>
      </c>
      <c r="O26" s="130">
        <f>N26/F26</f>
        <v>3.618507640326718</v>
      </c>
      <c r="P26" s="79"/>
      <c r="Q26" s="115">
        <f>SUM(Q14:Q25)</f>
        <v>2641.5105774385042</v>
      </c>
      <c r="R26" s="146">
        <f>SUM(R14:R25)</f>
        <v>8100.71</v>
      </c>
      <c r="S26" s="139">
        <f>SUM(S14:S25)</f>
        <v>42440.347506700549</v>
      </c>
      <c r="T26" s="130">
        <f>S26/F26+0.005211472</f>
        <v>4.8500000001621633</v>
      </c>
    </row>
    <row r="27" spans="2:20" ht="24.75" customHeight="1" thickBot="1" x14ac:dyDescent="0.4">
      <c r="B27" s="58"/>
      <c r="C27" s="58"/>
      <c r="D27" s="58"/>
      <c r="E27" s="58"/>
      <c r="F27" s="58"/>
      <c r="G27" s="58"/>
      <c r="H27" s="58"/>
      <c r="I27" s="58"/>
      <c r="J27" s="58"/>
      <c r="K27" s="63"/>
      <c r="L27" s="63"/>
      <c r="M27" s="63"/>
      <c r="N27" s="63"/>
      <c r="O27" s="63"/>
      <c r="P27" s="60"/>
      <c r="Q27" s="63"/>
      <c r="R27" s="58"/>
      <c r="S27" s="241" t="s">
        <v>79</v>
      </c>
      <c r="T27" s="242"/>
    </row>
    <row r="28" spans="2:20" ht="6" customHeight="1" x14ac:dyDescent="0.35">
      <c r="B28" s="58"/>
      <c r="C28" s="58"/>
      <c r="D28" s="58"/>
      <c r="E28" s="58"/>
      <c r="F28" s="58"/>
      <c r="G28" s="58"/>
      <c r="H28" s="58"/>
      <c r="I28" s="58"/>
      <c r="J28" s="58"/>
      <c r="K28" s="63"/>
      <c r="L28" s="63"/>
      <c r="M28" s="63"/>
      <c r="N28" s="63"/>
      <c r="O28" s="63"/>
      <c r="P28" s="60"/>
      <c r="Q28" s="63"/>
      <c r="R28" s="58"/>
      <c r="S28" s="58"/>
      <c r="T28" s="58"/>
    </row>
    <row r="29" spans="2:20" s="61" customFormat="1" ht="15" customHeight="1" x14ac:dyDescent="0.25">
      <c r="B29" s="84" t="s">
        <v>48</v>
      </c>
      <c r="E29" s="77"/>
      <c r="F29" s="77"/>
      <c r="G29" s="77"/>
      <c r="H29" s="77"/>
      <c r="I29" s="77"/>
    </row>
    <row r="30" spans="2:20" s="61" customFormat="1" ht="15" customHeight="1" x14ac:dyDescent="0.25">
      <c r="B30" s="85" t="s">
        <v>76</v>
      </c>
      <c r="C30" s="78"/>
      <c r="D30" s="78"/>
      <c r="E30" s="78"/>
      <c r="F30" s="78"/>
      <c r="G30" s="78"/>
      <c r="H30" s="78"/>
      <c r="I30" s="78"/>
      <c r="J30" s="78"/>
      <c r="P30" s="60"/>
    </row>
    <row r="31" spans="2:20" ht="12.75" customHeight="1" x14ac:dyDescent="0.25"/>
    <row r="32" spans="2:20" ht="7.5" customHeight="1" x14ac:dyDescent="0.25">
      <c r="E32" s="64"/>
      <c r="F32" s="64"/>
      <c r="G32" s="64"/>
      <c r="H32" s="64"/>
      <c r="I32" s="64"/>
    </row>
    <row r="33" spans="2:9" s="61" customFormat="1" ht="22.5" customHeight="1" x14ac:dyDescent="0.25">
      <c r="B33" s="236" t="s">
        <v>49</v>
      </c>
      <c r="C33" s="237"/>
      <c r="D33" s="237"/>
      <c r="E33" s="237"/>
      <c r="F33" s="237"/>
      <c r="G33" s="237"/>
      <c r="H33" s="237"/>
      <c r="I33" s="238"/>
    </row>
    <row r="34" spans="2:9" ht="8.25" customHeight="1" x14ac:dyDescent="0.25">
      <c r="B34" s="234"/>
      <c r="C34" s="234"/>
      <c r="D34" s="235"/>
      <c r="E34" s="65"/>
      <c r="F34" s="66"/>
      <c r="G34" s="66"/>
      <c r="H34" s="66"/>
      <c r="I34" s="66"/>
    </row>
    <row r="35" spans="2:9" s="61" customFormat="1" ht="16.5" customHeight="1" x14ac:dyDescent="0.25">
      <c r="B35" s="226" t="s">
        <v>55</v>
      </c>
      <c r="C35" s="226"/>
      <c r="D35" s="226"/>
      <c r="E35" s="226"/>
      <c r="F35" s="226"/>
      <c r="G35" s="31">
        <v>0.02</v>
      </c>
      <c r="H35" s="83" t="s">
        <v>20</v>
      </c>
      <c r="I35" s="67"/>
    </row>
    <row r="36" spans="2:9" s="61" customFormat="1" ht="16.5" customHeight="1" x14ac:dyDescent="0.25">
      <c r="B36" s="227" t="s">
        <v>56</v>
      </c>
      <c r="C36" s="227"/>
      <c r="D36" s="227"/>
      <c r="E36" s="227"/>
      <c r="F36" s="227"/>
      <c r="G36" s="31">
        <v>0.02</v>
      </c>
      <c r="H36" s="83" t="s">
        <v>20</v>
      </c>
      <c r="I36" s="67"/>
    </row>
    <row r="37" spans="2:9" s="61" customFormat="1" ht="16.5" customHeight="1" x14ac:dyDescent="0.25">
      <c r="B37" s="227" t="s">
        <v>57</v>
      </c>
      <c r="C37" s="227"/>
      <c r="D37" s="227"/>
      <c r="E37" s="227"/>
      <c r="F37" s="227"/>
      <c r="G37" s="31">
        <v>0.04</v>
      </c>
      <c r="H37" s="83" t="s">
        <v>20</v>
      </c>
      <c r="I37" s="67"/>
    </row>
    <row r="38" spans="2:9" s="61" customFormat="1" ht="8.25" customHeight="1" x14ac:dyDescent="0.25">
      <c r="B38" s="86"/>
      <c r="C38" s="86"/>
      <c r="D38" s="86"/>
      <c r="E38" s="86"/>
      <c r="F38" s="86"/>
      <c r="G38" s="82"/>
      <c r="H38" s="83"/>
      <c r="I38" s="67"/>
    </row>
    <row r="39" spans="2:9" s="61" customFormat="1" ht="29.25" customHeight="1" x14ac:dyDescent="0.25">
      <c r="B39" s="224" t="s">
        <v>50</v>
      </c>
      <c r="C39" s="224"/>
      <c r="D39" s="224"/>
      <c r="E39" s="224"/>
      <c r="F39" s="225"/>
      <c r="G39" s="160">
        <f>T26+G35+G36+G37</f>
        <v>4.9300000001621624</v>
      </c>
      <c r="H39" s="161" t="s">
        <v>20</v>
      </c>
      <c r="I39" s="162"/>
    </row>
    <row r="40" spans="2:9" x14ac:dyDescent="0.25">
      <c r="E40" s="68"/>
    </row>
    <row r="42" spans="2:9" ht="15.75" x14ac:dyDescent="0.25">
      <c r="B42" s="105"/>
    </row>
  </sheetData>
  <mergeCells count="33">
    <mergeCell ref="B3:T3"/>
    <mergeCell ref="B5:T5"/>
    <mergeCell ref="B8:D8"/>
    <mergeCell ref="B1:T1"/>
    <mergeCell ref="Q9:R9"/>
    <mergeCell ref="S9:S10"/>
    <mergeCell ref="T9:T10"/>
    <mergeCell ref="E10:E11"/>
    <mergeCell ref="K9:O9"/>
    <mergeCell ref="D10:D11"/>
    <mergeCell ref="C10:C11"/>
    <mergeCell ref="S27:T27"/>
    <mergeCell ref="I10:I11"/>
    <mergeCell ref="H10:H11"/>
    <mergeCell ref="G10:G11"/>
    <mergeCell ref="F10:F11"/>
    <mergeCell ref="J12:J13"/>
    <mergeCell ref="I12:I13"/>
    <mergeCell ref="H12:H13"/>
    <mergeCell ref="G12:G13"/>
    <mergeCell ref="F12:F13"/>
    <mergeCell ref="E12:E13"/>
    <mergeCell ref="J9:J11"/>
    <mergeCell ref="B39:F39"/>
    <mergeCell ref="B35:F35"/>
    <mergeCell ref="B36:F36"/>
    <mergeCell ref="B37:F37"/>
    <mergeCell ref="C9:I9"/>
    <mergeCell ref="B9:B13"/>
    <mergeCell ref="B34:D34"/>
    <mergeCell ref="B33:I33"/>
    <mergeCell ref="D12:D13"/>
    <mergeCell ref="C12:C13"/>
  </mergeCells>
  <pageMargins left="0.31496062992125984" right="0.31496062992125984" top="0.6692913385826772" bottom="0.59055118110236227" header="0.31496062992125984" footer="0.31496062992125984"/>
  <pageSetup paperSize="9" scale="71"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2021</vt:lpstr>
      <vt:lpstr>2021 (jauna versija)</vt:lpstr>
    </vt:vector>
  </TitlesOfParts>
  <Company>SIA Tornis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Madlen</cp:lastModifiedBy>
  <cp:lastPrinted>2020-12-28T13:28:45Z</cp:lastPrinted>
  <dcterms:created xsi:type="dcterms:W3CDTF">2013-03-25T17:12:18Z</dcterms:created>
  <dcterms:modified xsi:type="dcterms:W3CDTF">2020-12-28T13:31:21Z</dcterms:modified>
</cp:coreProperties>
</file>