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ubgovlv.sharepoint.com/sites/tapd/Koplietojamie dokumenti/General/TAPD/06_Skaidrojumi/Nozaru ieteikumi/Apsardzes pakalpojumi/"/>
    </mc:Choice>
  </mc:AlternateContent>
  <xr:revisionPtr revIDLastSave="0" documentId="8_{0A96C68F-80C1-47E9-BA3B-0DC6F8E625F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2024" sheetId="2" r:id="rId1"/>
    <sheet name="2024 (2)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D26" i="3"/>
  <c r="C26" i="3"/>
  <c r="J25" i="3"/>
  <c r="H25" i="3"/>
  <c r="G25" i="3"/>
  <c r="F25" i="3"/>
  <c r="J24" i="3"/>
  <c r="H24" i="3"/>
  <c r="M24" i="3" s="1"/>
  <c r="G24" i="3"/>
  <c r="L24" i="3" s="1"/>
  <c r="F24" i="3"/>
  <c r="K24" i="3" s="1"/>
  <c r="N24" i="3" s="1"/>
  <c r="M23" i="3"/>
  <c r="J23" i="3"/>
  <c r="L23" i="3" s="1"/>
  <c r="G23" i="3"/>
  <c r="F23" i="3"/>
  <c r="J22" i="3"/>
  <c r="M22" i="3" s="1"/>
  <c r="G22" i="3"/>
  <c r="L22" i="3" s="1"/>
  <c r="F22" i="3"/>
  <c r="K22" i="3" s="1"/>
  <c r="J21" i="3"/>
  <c r="M21" i="3" s="1"/>
  <c r="G21" i="3"/>
  <c r="F21" i="3"/>
  <c r="J20" i="3"/>
  <c r="M20" i="3" s="1"/>
  <c r="G20" i="3"/>
  <c r="L20" i="3" s="1"/>
  <c r="F20" i="3"/>
  <c r="K20" i="3" s="1"/>
  <c r="J19" i="3"/>
  <c r="H19" i="3"/>
  <c r="G19" i="3"/>
  <c r="F19" i="3"/>
  <c r="J18" i="3"/>
  <c r="H18" i="3"/>
  <c r="M18" i="3" s="1"/>
  <c r="G18" i="3"/>
  <c r="L18" i="3" s="1"/>
  <c r="F18" i="3"/>
  <c r="K18" i="3" s="1"/>
  <c r="N18" i="3" s="1"/>
  <c r="J17" i="3"/>
  <c r="H17" i="3"/>
  <c r="G17" i="3"/>
  <c r="F17" i="3"/>
  <c r="J16" i="3"/>
  <c r="H16" i="3"/>
  <c r="M16" i="3" s="1"/>
  <c r="G16" i="3"/>
  <c r="L16" i="3" s="1"/>
  <c r="F16" i="3"/>
  <c r="K16" i="3" s="1"/>
  <c r="N16" i="3" s="1"/>
  <c r="J15" i="3"/>
  <c r="M15" i="3" s="1"/>
  <c r="G15" i="3"/>
  <c r="F15" i="3"/>
  <c r="J14" i="3"/>
  <c r="H14" i="3"/>
  <c r="M14" i="3" s="1"/>
  <c r="G14" i="3"/>
  <c r="G26" i="3" s="1"/>
  <c r="F14" i="3"/>
  <c r="I26" i="2"/>
  <c r="N22" i="3" l="1"/>
  <c r="N20" i="3"/>
  <c r="K25" i="3"/>
  <c r="K17" i="3"/>
  <c r="K19" i="3"/>
  <c r="N19" i="3" s="1"/>
  <c r="K23" i="3"/>
  <c r="N23" i="3" s="1"/>
  <c r="O23" i="3" s="1"/>
  <c r="K15" i="3"/>
  <c r="N15" i="3" s="1"/>
  <c r="Q15" i="3" s="1"/>
  <c r="R15" i="3" s="1"/>
  <c r="S15" i="3" s="1"/>
  <c r="T15" i="3" s="1"/>
  <c r="L21" i="3"/>
  <c r="L15" i="3"/>
  <c r="K21" i="3"/>
  <c r="L17" i="3"/>
  <c r="L19" i="3"/>
  <c r="L25" i="3"/>
  <c r="N25" i="3" s="1"/>
  <c r="N17" i="3"/>
  <c r="O17" i="3" s="1"/>
  <c r="F26" i="3"/>
  <c r="M17" i="3"/>
  <c r="M19" i="3"/>
  <c r="M26" i="3" s="1"/>
  <c r="M25" i="3"/>
  <c r="Q24" i="3"/>
  <c r="R24" i="3"/>
  <c r="O24" i="3"/>
  <c r="Q23" i="3"/>
  <c r="Q20" i="3"/>
  <c r="R20" i="3" s="1"/>
  <c r="S20" i="3" s="1"/>
  <c r="T20" i="3" s="1"/>
  <c r="O20" i="3"/>
  <c r="Q22" i="3"/>
  <c r="R22" i="3" s="1"/>
  <c r="S22" i="3" s="1"/>
  <c r="T22" i="3" s="1"/>
  <c r="O22" i="3"/>
  <c r="Q16" i="3"/>
  <c r="R16" i="3" s="1"/>
  <c r="O16" i="3"/>
  <c r="Q18" i="3"/>
  <c r="R18" i="3" s="1"/>
  <c r="O18" i="3"/>
  <c r="K14" i="3"/>
  <c r="H26" i="3"/>
  <c r="L14" i="3"/>
  <c r="L26" i="3" s="1"/>
  <c r="O19" i="3" l="1"/>
  <c r="Q19" i="3"/>
  <c r="O15" i="3"/>
  <c r="N21" i="3"/>
  <c r="Q25" i="3"/>
  <c r="O25" i="3"/>
  <c r="Q17" i="3"/>
  <c r="R17" i="3" s="1"/>
  <c r="S17" i="3" s="1"/>
  <c r="T17" i="3" s="1"/>
  <c r="S16" i="3"/>
  <c r="T16" i="3" s="1"/>
  <c r="S24" i="3"/>
  <c r="T24" i="3" s="1"/>
  <c r="K26" i="3"/>
  <c r="N14" i="3"/>
  <c r="S18" i="3"/>
  <c r="T18" i="3" s="1"/>
  <c r="R23" i="3"/>
  <c r="S23" i="3" s="1"/>
  <c r="T23" i="3" s="1"/>
  <c r="R19" i="3"/>
  <c r="S19" i="3" s="1"/>
  <c r="T19" i="3" s="1"/>
  <c r="Q21" i="3" l="1"/>
  <c r="R21" i="3" s="1"/>
  <c r="S21" i="3" s="1"/>
  <c r="T21" i="3" s="1"/>
  <c r="O21" i="3"/>
  <c r="R25" i="3"/>
  <c r="S25" i="3" s="1"/>
  <c r="T25" i="3" s="1"/>
  <c r="O14" i="3"/>
  <c r="Q14" i="3"/>
  <c r="Q26" i="3" s="1"/>
  <c r="N26" i="3"/>
  <c r="O26" i="3" s="1"/>
  <c r="H25" i="2"/>
  <c r="G25" i="2"/>
  <c r="F25" i="2"/>
  <c r="H24" i="2"/>
  <c r="G24" i="2"/>
  <c r="F24" i="2"/>
  <c r="G23" i="2"/>
  <c r="F23" i="2"/>
  <c r="G22" i="2"/>
  <c r="F22" i="2"/>
  <c r="G21" i="2"/>
  <c r="F21" i="2"/>
  <c r="G20" i="2"/>
  <c r="F20" i="2"/>
  <c r="H19" i="2"/>
  <c r="G19" i="2"/>
  <c r="F19" i="2"/>
  <c r="H18" i="2"/>
  <c r="G18" i="2"/>
  <c r="F18" i="2"/>
  <c r="H17" i="2"/>
  <c r="G17" i="2"/>
  <c r="F17" i="2"/>
  <c r="H16" i="2"/>
  <c r="G16" i="2"/>
  <c r="F16" i="2"/>
  <c r="G15" i="2"/>
  <c r="F15" i="2"/>
  <c r="H14" i="2"/>
  <c r="G14" i="2"/>
  <c r="F14" i="2"/>
  <c r="J14" i="2"/>
  <c r="J15" i="2"/>
  <c r="J16" i="2"/>
  <c r="J17" i="2"/>
  <c r="J18" i="2"/>
  <c r="J19" i="2"/>
  <c r="J20" i="2"/>
  <c r="J21" i="2"/>
  <c r="J22" i="2"/>
  <c r="J23" i="2"/>
  <c r="J24" i="2"/>
  <c r="J25" i="2"/>
  <c r="C26" i="2"/>
  <c r="D26" i="2"/>
  <c r="R14" i="3" l="1"/>
  <c r="R26" i="3" s="1"/>
  <c r="F26" i="2"/>
  <c r="G26" i="2"/>
  <c r="H26" i="2"/>
  <c r="M16" i="2"/>
  <c r="M14" i="2"/>
  <c r="K22" i="2"/>
  <c r="K18" i="2"/>
  <c r="K14" i="2"/>
  <c r="L14" i="2"/>
  <c r="S14" i="3"/>
  <c r="M25" i="2"/>
  <c r="L25" i="2"/>
  <c r="L23" i="2"/>
  <c r="M23" i="2"/>
  <c r="L19" i="2"/>
  <c r="M19" i="2"/>
  <c r="L15" i="2"/>
  <c r="M15" i="2"/>
  <c r="M22" i="2"/>
  <c r="L22" i="2"/>
  <c r="M18" i="2"/>
  <c r="L18" i="2"/>
  <c r="M21" i="2"/>
  <c r="L21" i="2"/>
  <c r="L17" i="2"/>
  <c r="M17" i="2"/>
  <c r="L24" i="2"/>
  <c r="M24" i="2"/>
  <c r="M20" i="2"/>
  <c r="L20" i="2"/>
  <c r="L16" i="2"/>
  <c r="K19" i="2"/>
  <c r="K15" i="2"/>
  <c r="N14" i="2" l="1"/>
  <c r="S26" i="3"/>
  <c r="T26" i="3" s="1"/>
  <c r="G39" i="3" s="1"/>
  <c r="T14" i="3"/>
  <c r="M26" i="2"/>
  <c r="K21" i="2"/>
  <c r="K23" i="2"/>
  <c r="N23" i="2" s="1"/>
  <c r="K25" i="2"/>
  <c r="N15" i="2"/>
  <c r="K17" i="2"/>
  <c r="K16" i="2"/>
  <c r="K24" i="2"/>
  <c r="N24" i="2" s="1"/>
  <c r="K20" i="2"/>
  <c r="N19" i="2"/>
  <c r="Q14" i="2" l="1"/>
  <c r="R14" i="2" s="1"/>
  <c r="S14" i="2" s="1"/>
  <c r="T14" i="2" s="1"/>
  <c r="O14" i="2"/>
  <c r="O24" i="2"/>
  <c r="O15" i="2"/>
  <c r="Q15" i="2"/>
  <c r="R15" i="2" s="1"/>
  <c r="S15" i="2" s="1"/>
  <c r="T15" i="2" s="1"/>
  <c r="O19" i="2"/>
  <c r="K26" i="2"/>
  <c r="Q19" i="2"/>
  <c r="N25" i="2"/>
  <c r="N20" i="2"/>
  <c r="N21" i="2"/>
  <c r="O23" i="2"/>
  <c r="N22" i="2"/>
  <c r="N18" i="2"/>
  <c r="N16" i="2"/>
  <c r="L26" i="2"/>
  <c r="N17" i="2"/>
  <c r="Q24" i="2"/>
  <c r="O22" i="2" l="1"/>
  <c r="O16" i="2"/>
  <c r="R24" i="2"/>
  <c r="S24" i="2" s="1"/>
  <c r="T24" i="2" s="1"/>
  <c r="O25" i="2"/>
  <c r="R19" i="2"/>
  <c r="S19" i="2" s="1"/>
  <c r="T19" i="2" s="1"/>
  <c r="O21" i="2"/>
  <c r="O17" i="2"/>
  <c r="O18" i="2"/>
  <c r="O20" i="2"/>
  <c r="Q17" i="2"/>
  <c r="R17" i="2" s="1"/>
  <c r="Q22" i="2"/>
  <c r="R22" i="2" s="1"/>
  <c r="Q20" i="2"/>
  <c r="Q16" i="2"/>
  <c r="Q23" i="2"/>
  <c r="Q25" i="2"/>
  <c r="R25" i="2" s="1"/>
  <c r="Q18" i="2"/>
  <c r="Q21" i="2"/>
  <c r="N26" i="2"/>
  <c r="O26" i="2" s="1"/>
  <c r="R20" i="2" l="1"/>
  <c r="S20" i="2" s="1"/>
  <c r="T20" i="2" s="1"/>
  <c r="S25" i="2"/>
  <c r="T25" i="2" s="1"/>
  <c r="R16" i="2"/>
  <c r="S16" i="2" s="1"/>
  <c r="T16" i="2" s="1"/>
  <c r="S22" i="2"/>
  <c r="T22" i="2" s="1"/>
  <c r="S17" i="2"/>
  <c r="T17" i="2" s="1"/>
  <c r="R18" i="2"/>
  <c r="S18" i="2" s="1"/>
  <c r="T18" i="2" s="1"/>
  <c r="R21" i="2"/>
  <c r="S21" i="2" s="1"/>
  <c r="T21" i="2" s="1"/>
  <c r="R23" i="2"/>
  <c r="Q26" i="2"/>
  <c r="R26" i="2" l="1"/>
  <c r="S23" i="2"/>
  <c r="T23" i="2" l="1"/>
  <c r="S26" i="2"/>
  <c r="T26" i="2" s="1"/>
  <c r="G40" i="2" s="1"/>
</calcChain>
</file>

<file path=xl/sharedStrings.xml><?xml version="1.0" encoding="utf-8"?>
<sst xmlns="http://schemas.openxmlformats.org/spreadsheetml/2006/main" count="150" uniqueCount="65">
  <si>
    <t xml:space="preserve"> KOPĀ</t>
  </si>
  <si>
    <t>Min. stundas tarifa likmes aprēķins postenim - 24 h diennaktī, katru dienu</t>
  </si>
  <si>
    <t>EUR/stundā</t>
  </si>
  <si>
    <t>Kopējās stundu skaits mēnesī</t>
  </si>
  <si>
    <t>Svētku stundas mēnesī</t>
  </si>
  <si>
    <t>(4 x 8)</t>
  </si>
  <si>
    <t>9+10+11</t>
  </si>
  <si>
    <t>(12/4)</t>
  </si>
  <si>
    <t>1a</t>
  </si>
  <si>
    <t>2a</t>
  </si>
  <si>
    <t>12/12 mēn.</t>
  </si>
  <si>
    <t>3a</t>
  </si>
  <si>
    <t>4a</t>
  </si>
  <si>
    <t>12+1a+2a</t>
  </si>
  <si>
    <t>(3a/4)</t>
  </si>
  <si>
    <t xml:space="preserve">Bruto pamatalga </t>
  </si>
  <si>
    <t>EUR/mēnesī</t>
  </si>
  <si>
    <t xml:space="preserve">Piemaksa par darbu nakts stundās (22:00-6:00) </t>
  </si>
  <si>
    <t xml:space="preserve">Piemaksa par darbu svētku dienās </t>
  </si>
  <si>
    <t>KOPĀ Bruto algas summa</t>
  </si>
  <si>
    <t>Atvaļinājumu uzkrājums</t>
  </si>
  <si>
    <t>Darba dienas, brīvdienas, svētku dienas /stundu mēnesī</t>
  </si>
  <si>
    <t>Darba dienu un brīvdienu skaits mēnesī</t>
  </si>
  <si>
    <t>Svētku dienu skaits mēnesī</t>
  </si>
  <si>
    <t>Stundu skaits dienā</t>
  </si>
  <si>
    <t>Naksts stundu mēnesī</t>
  </si>
  <si>
    <t>Normas stundu skaits mēn. 1 cilv.</t>
  </si>
  <si>
    <r>
      <t>Darbinieka stundas tarifa likme - bruto</t>
    </r>
    <r>
      <rPr>
        <b/>
        <i/>
        <sz val="10"/>
        <color rgb="FF0000FF"/>
        <rFont val="Times New Roman"/>
        <family val="1"/>
        <charset val="186"/>
      </rPr>
      <t xml:space="preserve"> (diennakts likme)</t>
    </r>
  </si>
  <si>
    <t>Papildus norādāmās izdevumi:</t>
  </si>
  <si>
    <t>Ieteicamā minimāla apsardzes pakalpojuma stundas tarifa likme par diennakts (24h) objektu, EUR bez PVN:</t>
  </si>
  <si>
    <t>Vienas darba stundas aprēķins</t>
  </si>
  <si>
    <t>Papildus darba devēja izmaksas</t>
  </si>
  <si>
    <r>
      <t xml:space="preserve">KOPĀ darba devēja izmaksas - stundas likme  </t>
    </r>
    <r>
      <rPr>
        <b/>
        <i/>
        <sz val="10"/>
        <color rgb="FF0000FF"/>
        <rFont val="Times New Roman"/>
        <family val="1"/>
        <charset val="186"/>
      </rPr>
      <t>(bezzaudējuma punkts)</t>
    </r>
  </si>
  <si>
    <t xml:space="preserve">KOPĀ darba devēja izmaksas </t>
  </si>
  <si>
    <t>&gt; Formastērps/darba:</t>
  </si>
  <si>
    <t>&gt; Aprīkojums/speclīdzekļi/sakaru iekārtas:</t>
  </si>
  <si>
    <t>&gt; Administrācijas un apmācību izmaksas:</t>
  </si>
  <si>
    <t>EUR</t>
  </si>
  <si>
    <t>(5 x 8) /2</t>
  </si>
  <si>
    <r>
      <t xml:space="preserve">Min.stundas tarifa likme          ( st./ EUR )*    </t>
    </r>
    <r>
      <rPr>
        <sz val="10"/>
        <color rgb="FF0000FF"/>
        <rFont val="Times New Roman"/>
        <family val="1"/>
        <charset val="186"/>
      </rPr>
      <t/>
    </r>
  </si>
  <si>
    <t>VSAOI likme darba devēja daļa - 23.59%**</t>
  </si>
  <si>
    <t>(12+1a) x 23,59%</t>
  </si>
  <si>
    <r>
      <t xml:space="preserve">Aprēķins pamatots ar LR MK noteikumiem par minimālo stundas tarifa likmi  </t>
    </r>
    <r>
      <rPr>
        <b/>
        <i/>
        <sz val="12"/>
        <rFont val="Times New Roman"/>
        <family val="1"/>
        <charset val="186"/>
      </rPr>
      <t>(</t>
    </r>
    <r>
      <rPr>
        <b/>
        <i/>
        <sz val="11"/>
        <rFont val="Times New Roman"/>
        <family val="1"/>
        <charset val="186"/>
      </rPr>
      <t>MK 2015.gada 24.novembra noteikumos Nr.656 "Noteikumi par minimālās mēneša darba algas apmēru normālā darba laika ietvaros un minimālās stundas tarifa likmes aprēķināšanu "</t>
    </r>
    <r>
      <rPr>
        <b/>
        <i/>
        <sz val="12"/>
        <rFont val="Times New Roman"/>
        <family val="1"/>
        <charset val="186"/>
      </rPr>
      <t>)</t>
    </r>
  </si>
  <si>
    <t>(6 x 8)</t>
  </si>
  <si>
    <t>2024.gads</t>
  </si>
  <si>
    <r>
      <t xml:space="preserve">Min. darba alga (bruto) - 2024.g.:              </t>
    </r>
    <r>
      <rPr>
        <b/>
        <i/>
        <sz val="10"/>
        <color rgb="FF0000FF"/>
        <rFont val="Times New Roman"/>
        <family val="1"/>
        <charset val="186"/>
      </rPr>
      <t>(MK noteikumi Nr. 656, 2. punkts)</t>
    </r>
  </si>
  <si>
    <t>2024.g.</t>
  </si>
  <si>
    <t>EUR 6,83 /stundā</t>
  </si>
  <si>
    <t>** VSAOI darba devēja likme 2024.g. - 23,59%</t>
  </si>
  <si>
    <t>2024.g. janvāris</t>
  </si>
  <si>
    <t>2024.g. februāris</t>
  </si>
  <si>
    <t>2024.g. marts</t>
  </si>
  <si>
    <t>2024.g. aprīlis</t>
  </si>
  <si>
    <t>2024.g. maijs</t>
  </si>
  <si>
    <t>2024.g. jūnijs</t>
  </si>
  <si>
    <t>2024.g. jūlijs</t>
  </si>
  <si>
    <t>2024.g. augusts</t>
  </si>
  <si>
    <t>2024.g. septembris</t>
  </si>
  <si>
    <t>2024.g. oktobris</t>
  </si>
  <si>
    <t>2024.g. novembris</t>
  </si>
  <si>
    <t>2024.g. decembris</t>
  </si>
  <si>
    <t xml:space="preserve">* Min.stundas tarifa likme eiro - bruto </t>
  </si>
  <si>
    <t>2023.g. bija</t>
  </si>
  <si>
    <t>statistika</t>
  </si>
  <si>
    <t>&gt; Tiešās darba devēja izmaksas/ piemaksas statistikās atbilstībai: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</si>
</sst>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€-2]\ #,##0.00"/>
    <numFmt numFmtId="165" formatCode="0.0000"/>
    <numFmt numFmtId="166" formatCode="[$EUR]\ #,##0.00"/>
    <numFmt numFmtId="167" formatCode="0.000"/>
  </numFmts>
  <fonts count="4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b/>
      <u/>
      <sz val="16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b/>
      <i/>
      <u/>
      <sz val="2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rgb="FF0000FF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b/>
      <sz val="8"/>
      <name val="Times New Roman"/>
      <family val="1"/>
      <charset val="186"/>
    </font>
    <font>
      <b/>
      <i/>
      <sz val="14"/>
      <color indexed="8"/>
      <name val="Times New Roman"/>
      <family val="1"/>
      <charset val="186"/>
    </font>
    <font>
      <b/>
      <i/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.5"/>
      <name val="Times New Roman"/>
      <family val="1"/>
      <charset val="186"/>
    </font>
    <font>
      <b/>
      <sz val="10.5"/>
      <name val="Times New Roman"/>
      <family val="1"/>
      <charset val="186"/>
    </font>
    <font>
      <sz val="10.5"/>
      <color theme="1"/>
      <name val="Times New Roman"/>
      <family val="1"/>
      <charset val="186"/>
    </font>
    <font>
      <sz val="12"/>
      <color rgb="FF0000FF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i/>
      <sz val="10"/>
      <color rgb="FF0000FF"/>
      <name val="Times New Roman"/>
      <family val="1"/>
      <charset val="186"/>
    </font>
    <font>
      <b/>
      <sz val="10.5"/>
      <color indexed="8"/>
      <name val="Times New Roman"/>
      <family val="1"/>
      <charset val="186"/>
    </font>
    <font>
      <b/>
      <i/>
      <sz val="10.5"/>
      <color indexed="8"/>
      <name val="Times New Roman"/>
      <family val="1"/>
      <charset val="186"/>
    </font>
    <font>
      <i/>
      <sz val="10.5"/>
      <color indexed="8"/>
      <name val="Times New Roman"/>
      <family val="1"/>
      <charset val="186"/>
    </font>
    <font>
      <b/>
      <i/>
      <sz val="10.5"/>
      <color theme="1"/>
      <name val="Times New Roman"/>
      <family val="1"/>
      <charset val="186"/>
    </font>
    <font>
      <sz val="10.5"/>
      <color indexed="8"/>
      <name val="Times New Roman"/>
      <family val="1"/>
      <charset val="186"/>
    </font>
    <font>
      <sz val="15"/>
      <color rgb="FF26303B"/>
      <name val="Georgia"/>
      <family val="1"/>
      <charset val="186"/>
    </font>
    <font>
      <i/>
      <sz val="11"/>
      <name val="Calibri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61">
    <xf numFmtId="0" fontId="0" fillId="0" borderId="0" xfId="0"/>
    <xf numFmtId="0" fontId="4" fillId="0" borderId="0" xfId="0" applyFont="1"/>
    <xf numFmtId="0" fontId="5" fillId="0" borderId="0" xfId="1" applyFont="1"/>
    <xf numFmtId="0" fontId="7" fillId="0" borderId="0" xfId="1" applyFont="1"/>
    <xf numFmtId="0" fontId="8" fillId="0" borderId="0" xfId="1" applyFont="1" applyAlignment="1">
      <alignment horizontal="center" wrapText="1"/>
    </xf>
    <xf numFmtId="0" fontId="7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17" fillId="0" borderId="0" xfId="0" applyFont="1"/>
    <xf numFmtId="164" fontId="4" fillId="0" borderId="0" xfId="0" applyNumberFormat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2" fontId="4" fillId="0" borderId="0" xfId="0" applyNumberFormat="1" applyFont="1"/>
    <xf numFmtId="0" fontId="21" fillId="3" borderId="23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23" fillId="0" borderId="0" xfId="0" applyFont="1" applyAlignment="1">
      <alignment vertical="center"/>
    </xf>
    <xf numFmtId="0" fontId="32" fillId="0" borderId="0" xfId="1" applyFont="1" applyAlignment="1">
      <alignment vertical="center"/>
    </xf>
    <xf numFmtId="0" fontId="33" fillId="0" borderId="0" xfId="0" applyFont="1" applyAlignment="1">
      <alignment horizontal="center"/>
    </xf>
    <xf numFmtId="0" fontId="35" fillId="0" borderId="0" xfId="1" applyFont="1" applyAlignment="1">
      <alignment vertical="center"/>
    </xf>
    <xf numFmtId="0" fontId="36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24" fillId="0" borderId="0" xfId="1" applyFont="1" applyAlignment="1">
      <alignment vertical="center"/>
    </xf>
    <xf numFmtId="0" fontId="2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0" fillId="2" borderId="26" xfId="1" applyFont="1" applyFill="1" applyBorder="1" applyAlignment="1">
      <alignment horizontal="left" vertical="center"/>
    </xf>
    <xf numFmtId="0" fontId="20" fillId="2" borderId="6" xfId="1" applyFont="1" applyFill="1" applyBorder="1" applyAlignment="1">
      <alignment horizontal="center" vertical="center"/>
    </xf>
    <xf numFmtId="1" fontId="20" fillId="2" borderId="33" xfId="1" applyNumberFormat="1" applyFont="1" applyFill="1" applyBorder="1" applyAlignment="1">
      <alignment horizontal="center" vertical="center"/>
    </xf>
    <xf numFmtId="164" fontId="20" fillId="0" borderId="27" xfId="1" applyNumberFormat="1" applyFont="1" applyBorder="1" applyAlignment="1">
      <alignment horizontal="right" vertical="center"/>
    </xf>
    <xf numFmtId="164" fontId="20" fillId="0" borderId="28" xfId="1" applyNumberFormat="1" applyFont="1" applyBorder="1" applyAlignment="1">
      <alignment horizontal="right" vertical="center"/>
    </xf>
    <xf numFmtId="0" fontId="20" fillId="2" borderId="24" xfId="1" applyFont="1" applyFill="1" applyBorder="1" applyAlignment="1">
      <alignment horizontal="left" vertical="center"/>
    </xf>
    <xf numFmtId="0" fontId="20" fillId="2" borderId="1" xfId="1" applyFont="1" applyFill="1" applyBorder="1" applyAlignment="1">
      <alignment horizontal="center" vertical="center"/>
    </xf>
    <xf numFmtId="1" fontId="20" fillId="2" borderId="1" xfId="1" applyNumberFormat="1" applyFont="1" applyFill="1" applyBorder="1" applyAlignment="1">
      <alignment horizontal="center" vertical="center"/>
    </xf>
    <xf numFmtId="164" fontId="20" fillId="0" borderId="4" xfId="1" applyNumberFormat="1" applyFont="1" applyBorder="1" applyAlignment="1">
      <alignment horizontal="right" vertical="center"/>
    </xf>
    <xf numFmtId="0" fontId="20" fillId="2" borderId="25" xfId="1" applyFont="1" applyFill="1" applyBorder="1" applyAlignment="1">
      <alignment horizontal="left" vertical="center"/>
    </xf>
    <xf numFmtId="164" fontId="20" fillId="0" borderId="44" xfId="1" applyNumberFormat="1" applyFont="1" applyBorder="1" applyAlignment="1">
      <alignment horizontal="right" vertical="center"/>
    </xf>
    <xf numFmtId="0" fontId="20" fillId="2" borderId="21" xfId="1" applyFont="1" applyFill="1" applyBorder="1" applyAlignment="1">
      <alignment horizontal="left" vertical="center"/>
    </xf>
    <xf numFmtId="0" fontId="20" fillId="2" borderId="3" xfId="1" applyFont="1" applyFill="1" applyBorder="1" applyAlignment="1">
      <alignment horizontal="center" vertical="center"/>
    </xf>
    <xf numFmtId="1" fontId="20" fillId="2" borderId="6" xfId="1" applyNumberFormat="1" applyFont="1" applyFill="1" applyBorder="1" applyAlignment="1">
      <alignment horizontal="center" vertical="center"/>
    </xf>
    <xf numFmtId="1" fontId="20" fillId="2" borderId="35" xfId="1" applyNumberFormat="1" applyFont="1" applyFill="1" applyBorder="1" applyAlignment="1">
      <alignment horizontal="center" vertical="center"/>
    </xf>
    <xf numFmtId="164" fontId="20" fillId="0" borderId="45" xfId="1" applyNumberFormat="1" applyFont="1" applyBorder="1" applyAlignment="1">
      <alignment horizontal="right" vertical="center"/>
    </xf>
    <xf numFmtId="0" fontId="27" fillId="0" borderId="0" xfId="0" applyFont="1"/>
    <xf numFmtId="2" fontId="12" fillId="5" borderId="37" xfId="1" applyNumberFormat="1" applyFont="1" applyFill="1" applyBorder="1" applyAlignment="1">
      <alignment horizontal="center" vertical="center" wrapText="1"/>
    </xf>
    <xf numFmtId="2" fontId="12" fillId="5" borderId="29" xfId="1" applyNumberFormat="1" applyFont="1" applyFill="1" applyBorder="1" applyAlignment="1">
      <alignment horizontal="center" vertical="center" wrapText="1"/>
    </xf>
    <xf numFmtId="2" fontId="12" fillId="5" borderId="31" xfId="1" applyNumberFormat="1" applyFont="1" applyFill="1" applyBorder="1" applyAlignment="1">
      <alignment horizontal="center" vertical="center" wrapText="1"/>
    </xf>
    <xf numFmtId="2" fontId="12" fillId="5" borderId="7" xfId="1" applyNumberFormat="1" applyFont="1" applyFill="1" applyBorder="1" applyAlignment="1">
      <alignment horizontal="center" vertical="center" wrapText="1"/>
    </xf>
    <xf numFmtId="1" fontId="31" fillId="5" borderId="43" xfId="1" applyNumberFormat="1" applyFont="1" applyFill="1" applyBorder="1" applyAlignment="1">
      <alignment horizontal="center" vertical="center" wrapText="1"/>
    </xf>
    <xf numFmtId="1" fontId="31" fillId="5" borderId="42" xfId="1" applyNumberFormat="1" applyFont="1" applyFill="1" applyBorder="1" applyAlignment="1">
      <alignment horizontal="center" vertical="center" wrapText="1"/>
    </xf>
    <xf numFmtId="2" fontId="14" fillId="5" borderId="41" xfId="1" applyNumberFormat="1" applyFont="1" applyFill="1" applyBorder="1" applyAlignment="1">
      <alignment horizontal="center" vertical="center" wrapText="1"/>
    </xf>
    <xf numFmtId="2" fontId="14" fillId="5" borderId="40" xfId="1" applyNumberFormat="1" applyFont="1" applyFill="1" applyBorder="1" applyAlignment="1">
      <alignment horizontal="center" vertical="center" wrapText="1"/>
    </xf>
    <xf numFmtId="2" fontId="31" fillId="5" borderId="43" xfId="1" applyNumberFormat="1" applyFont="1" applyFill="1" applyBorder="1" applyAlignment="1">
      <alignment horizontal="center" vertical="center" wrapText="1"/>
    </xf>
    <xf numFmtId="164" fontId="24" fillId="6" borderId="17" xfId="1" applyNumberFormat="1" applyFont="1" applyFill="1" applyBorder="1" applyAlignment="1">
      <alignment horizontal="right" vertical="center"/>
    </xf>
    <xf numFmtId="0" fontId="25" fillId="7" borderId="22" xfId="1" applyFont="1" applyFill="1" applyBorder="1" applyAlignment="1">
      <alignment horizontal="center" vertical="center"/>
    </xf>
    <xf numFmtId="0" fontId="24" fillId="7" borderId="7" xfId="1" applyFont="1" applyFill="1" applyBorder="1" applyAlignment="1">
      <alignment horizontal="center" vertical="center"/>
    </xf>
    <xf numFmtId="0" fontId="24" fillId="7" borderId="12" xfId="1" applyFont="1" applyFill="1" applyBorder="1" applyAlignment="1">
      <alignment horizontal="center" vertical="center"/>
    </xf>
    <xf numFmtId="0" fontId="25" fillId="7" borderId="13" xfId="1" applyFont="1" applyFill="1" applyBorder="1" applyAlignment="1">
      <alignment horizontal="center" vertical="center"/>
    </xf>
    <xf numFmtId="3" fontId="24" fillId="7" borderId="13" xfId="1" applyNumberFormat="1" applyFont="1" applyFill="1" applyBorder="1" applyAlignment="1">
      <alignment horizontal="center" vertical="center"/>
    </xf>
    <xf numFmtId="0" fontId="24" fillId="7" borderId="55" xfId="1" applyFont="1" applyFill="1" applyBorder="1" applyAlignment="1">
      <alignment horizontal="center" vertical="center"/>
    </xf>
    <xf numFmtId="164" fontId="24" fillId="6" borderId="16" xfId="1" applyNumberFormat="1" applyFont="1" applyFill="1" applyBorder="1" applyAlignment="1">
      <alignment horizontal="right" vertical="center"/>
    </xf>
    <xf numFmtId="2" fontId="34" fillId="9" borderId="30" xfId="1" applyNumberFormat="1" applyFont="1" applyFill="1" applyBorder="1" applyAlignment="1">
      <alignment horizontal="center" vertical="center" wrapText="1"/>
    </xf>
    <xf numFmtId="2" fontId="34" fillId="9" borderId="22" xfId="1" applyNumberFormat="1" applyFont="1" applyFill="1" applyBorder="1" applyAlignment="1">
      <alignment horizontal="center" vertical="center" wrapText="1"/>
    </xf>
    <xf numFmtId="1" fontId="9" fillId="8" borderId="39" xfId="1" applyNumberFormat="1" applyFont="1" applyFill="1" applyBorder="1" applyAlignment="1">
      <alignment horizontal="center" vertical="center" wrapText="1"/>
    </xf>
    <xf numFmtId="0" fontId="16" fillId="8" borderId="32" xfId="1" applyFont="1" applyFill="1" applyBorder="1" applyAlignment="1">
      <alignment horizontal="center" vertical="center" wrapText="1"/>
    </xf>
    <xf numFmtId="2" fontId="22" fillId="8" borderId="19" xfId="1" applyNumberFormat="1" applyFont="1" applyFill="1" applyBorder="1" applyAlignment="1">
      <alignment horizontal="center" vertical="center"/>
    </xf>
    <xf numFmtId="2" fontId="25" fillId="8" borderId="22" xfId="1" applyNumberFormat="1" applyFont="1" applyFill="1" applyBorder="1" applyAlignment="1">
      <alignment horizontal="center" vertical="center"/>
    </xf>
    <xf numFmtId="0" fontId="9" fillId="8" borderId="39" xfId="1" applyFont="1" applyFill="1" applyBorder="1" applyAlignment="1">
      <alignment horizontal="center" vertical="center" wrapText="1"/>
    </xf>
    <xf numFmtId="2" fontId="22" fillId="8" borderId="20" xfId="1" applyNumberFormat="1" applyFont="1" applyFill="1" applyBorder="1" applyAlignment="1">
      <alignment horizontal="center" vertical="center"/>
    </xf>
    <xf numFmtId="2" fontId="22" fillId="8" borderId="21" xfId="1" applyNumberFormat="1" applyFont="1" applyFill="1" applyBorder="1" applyAlignment="1">
      <alignment horizontal="center" vertical="center"/>
    </xf>
    <xf numFmtId="2" fontId="34" fillId="5" borderId="7" xfId="1" applyNumberFormat="1" applyFont="1" applyFill="1" applyBorder="1" applyAlignment="1">
      <alignment horizontal="center" vertical="center" wrapText="1"/>
    </xf>
    <xf numFmtId="2" fontId="30" fillId="5" borderId="42" xfId="1" applyNumberFormat="1" applyFont="1" applyFill="1" applyBorder="1" applyAlignment="1">
      <alignment horizontal="center" vertical="center" wrapText="1"/>
    </xf>
    <xf numFmtId="2" fontId="15" fillId="5" borderId="40" xfId="1" applyNumberFormat="1" applyFont="1" applyFill="1" applyBorder="1" applyAlignment="1">
      <alignment horizontal="center" vertical="center" wrapText="1"/>
    </xf>
    <xf numFmtId="164" fontId="22" fillId="0" borderId="28" xfId="1" applyNumberFormat="1" applyFont="1" applyBorder="1" applyAlignment="1">
      <alignment horizontal="right" vertical="center"/>
    </xf>
    <xf numFmtId="164" fontId="22" fillId="0" borderId="5" xfId="1" applyNumberFormat="1" applyFont="1" applyBorder="1" applyAlignment="1">
      <alignment horizontal="right" vertical="center"/>
    </xf>
    <xf numFmtId="164" fontId="25" fillId="6" borderId="7" xfId="1" applyNumberFormat="1" applyFont="1" applyFill="1" applyBorder="1" applyAlignment="1">
      <alignment horizontal="right" vertical="center"/>
    </xf>
    <xf numFmtId="2" fontId="12" fillId="5" borderId="58" xfId="1" applyNumberFormat="1" applyFont="1" applyFill="1" applyBorder="1" applyAlignment="1">
      <alignment horizontal="center" vertical="center" wrapText="1"/>
    </xf>
    <xf numFmtId="2" fontId="12" fillId="5" borderId="8" xfId="1" applyNumberFormat="1" applyFont="1" applyFill="1" applyBorder="1" applyAlignment="1">
      <alignment horizontal="center" vertical="center" wrapText="1"/>
    </xf>
    <xf numFmtId="2" fontId="31" fillId="5" borderId="57" xfId="1" applyNumberFormat="1" applyFont="1" applyFill="1" applyBorder="1" applyAlignment="1">
      <alignment horizontal="center" vertical="center" wrapText="1"/>
    </xf>
    <xf numFmtId="2" fontId="14" fillId="5" borderId="10" xfId="1" applyNumberFormat="1" applyFont="1" applyFill="1" applyBorder="1" applyAlignment="1">
      <alignment horizontal="center" vertical="center" wrapText="1"/>
    </xf>
    <xf numFmtId="164" fontId="20" fillId="0" borderId="59" xfId="1" applyNumberFormat="1" applyFont="1" applyBorder="1" applyAlignment="1">
      <alignment horizontal="right" vertical="center"/>
    </xf>
    <xf numFmtId="164" fontId="20" fillId="0" borderId="60" xfId="1" applyNumberFormat="1" applyFont="1" applyBorder="1" applyAlignment="1">
      <alignment horizontal="right" vertical="center"/>
    </xf>
    <xf numFmtId="164" fontId="24" fillId="6" borderId="55" xfId="1" applyNumberFormat="1" applyFont="1" applyFill="1" applyBorder="1" applyAlignment="1">
      <alignment horizontal="right" vertical="center"/>
    </xf>
    <xf numFmtId="2" fontId="12" fillId="5" borderId="38" xfId="1" applyNumberFormat="1" applyFont="1" applyFill="1" applyBorder="1" applyAlignment="1">
      <alignment horizontal="center" vertical="center" wrapText="1"/>
    </xf>
    <xf numFmtId="2" fontId="12" fillId="5" borderId="12" xfId="1" applyNumberFormat="1" applyFont="1" applyFill="1" applyBorder="1" applyAlignment="1">
      <alignment horizontal="center" vertical="center" wrapText="1"/>
    </xf>
    <xf numFmtId="1" fontId="31" fillId="5" borderId="47" xfId="1" applyNumberFormat="1" applyFont="1" applyFill="1" applyBorder="1" applyAlignment="1">
      <alignment horizontal="center" vertical="center" wrapText="1"/>
    </xf>
    <xf numFmtId="2" fontId="14" fillId="5" borderId="46" xfId="1" applyNumberFormat="1" applyFont="1" applyFill="1" applyBorder="1" applyAlignment="1">
      <alignment horizontal="center" vertical="center" wrapText="1"/>
    </xf>
    <xf numFmtId="164" fontId="20" fillId="0" borderId="61" xfId="1" applyNumberFormat="1" applyFont="1" applyBorder="1" applyAlignment="1">
      <alignment horizontal="right" vertical="center"/>
    </xf>
    <xf numFmtId="164" fontId="24" fillId="6" borderId="12" xfId="1" applyNumberFormat="1" applyFont="1" applyFill="1" applyBorder="1" applyAlignment="1">
      <alignment horizontal="right" vertical="center"/>
    </xf>
    <xf numFmtId="2" fontId="34" fillId="5" borderId="18" xfId="1" applyNumberFormat="1" applyFont="1" applyFill="1" applyBorder="1" applyAlignment="1">
      <alignment horizontal="center" vertical="center" wrapText="1"/>
    </xf>
    <xf numFmtId="2" fontId="34" fillId="5" borderId="22" xfId="1" applyNumberFormat="1" applyFont="1" applyFill="1" applyBorder="1" applyAlignment="1">
      <alignment horizontal="center" vertical="center" wrapText="1"/>
    </xf>
    <xf numFmtId="1" fontId="30" fillId="5" borderId="39" xfId="1" applyNumberFormat="1" applyFont="1" applyFill="1" applyBorder="1" applyAlignment="1">
      <alignment horizontal="center" vertical="center" wrapText="1"/>
    </xf>
    <xf numFmtId="2" fontId="15" fillId="5" borderId="32" xfId="1" applyNumberFormat="1" applyFont="1" applyFill="1" applyBorder="1" applyAlignment="1">
      <alignment horizontal="center" vertical="center" wrapText="1"/>
    </xf>
    <xf numFmtId="164" fontId="22" fillId="0" borderId="26" xfId="1" applyNumberFormat="1" applyFont="1" applyBorder="1" applyAlignment="1">
      <alignment horizontal="right" vertical="center"/>
    </xf>
    <xf numFmtId="164" fontId="22" fillId="0" borderId="24" xfId="1" applyNumberFormat="1" applyFont="1" applyBorder="1" applyAlignment="1">
      <alignment horizontal="right" vertical="center"/>
    </xf>
    <xf numFmtId="164" fontId="25" fillId="6" borderId="22" xfId="1" applyNumberFormat="1" applyFont="1" applyFill="1" applyBorder="1" applyAlignment="1">
      <alignment horizontal="right" vertical="center"/>
    </xf>
    <xf numFmtId="2" fontId="11" fillId="8" borderId="15" xfId="0" applyNumberFormat="1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vertical="center"/>
    </xf>
    <xf numFmtId="0" fontId="11" fillId="8" borderId="1" xfId="0" applyFont="1" applyFill="1" applyBorder="1" applyAlignment="1">
      <alignment vertical="center"/>
    </xf>
    <xf numFmtId="166" fontId="8" fillId="8" borderId="7" xfId="1" applyNumberFormat="1" applyFont="1" applyFill="1" applyBorder="1" applyAlignment="1">
      <alignment vertical="center"/>
    </xf>
    <xf numFmtId="166" fontId="8" fillId="8" borderId="8" xfId="1" applyNumberFormat="1" applyFont="1" applyFill="1" applyBorder="1" applyAlignment="1">
      <alignment vertical="center"/>
    </xf>
    <xf numFmtId="4" fontId="8" fillId="8" borderId="11" xfId="1" applyNumberFormat="1" applyFont="1" applyFill="1" applyBorder="1" applyAlignment="1">
      <alignment horizontal="center" vertical="center"/>
    </xf>
    <xf numFmtId="0" fontId="21" fillId="6" borderId="6" xfId="0" applyFont="1" applyFill="1" applyBorder="1" applyAlignment="1">
      <alignment horizontal="center" vertical="center"/>
    </xf>
    <xf numFmtId="165" fontId="20" fillId="0" borderId="23" xfId="1" applyNumberFormat="1" applyFont="1" applyBorder="1" applyAlignment="1">
      <alignment horizontal="center" vertical="center"/>
    </xf>
    <xf numFmtId="165" fontId="20" fillId="0" borderId="2" xfId="1" applyNumberFormat="1" applyFont="1" applyBorder="1" applyAlignment="1">
      <alignment horizontal="center" vertical="center"/>
    </xf>
    <xf numFmtId="0" fontId="25" fillId="6" borderId="14" xfId="1" applyFont="1" applyFill="1" applyBorder="1" applyAlignment="1">
      <alignment horizontal="center" vertical="center"/>
    </xf>
    <xf numFmtId="0" fontId="43" fillId="0" borderId="0" xfId="0" applyFont="1"/>
    <xf numFmtId="0" fontId="4" fillId="10" borderId="0" xfId="0" applyFont="1" applyFill="1"/>
    <xf numFmtId="0" fontId="4" fillId="10" borderId="0" xfId="0" applyFont="1" applyFill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0" fillId="0" borderId="0" xfId="0" applyFont="1" applyAlignment="1">
      <alignment horizontal="right"/>
    </xf>
    <xf numFmtId="165" fontId="20" fillId="2" borderId="23" xfId="1" applyNumberFormat="1" applyFont="1" applyFill="1" applyBorder="1" applyAlignment="1">
      <alignment horizontal="center" vertical="center"/>
    </xf>
    <xf numFmtId="9" fontId="33" fillId="0" borderId="0" xfId="0" applyNumberFormat="1" applyFont="1" applyAlignment="1">
      <alignment horizontal="center"/>
    </xf>
    <xf numFmtId="167" fontId="23" fillId="0" borderId="0" xfId="0" applyNumberFormat="1" applyFont="1" applyAlignment="1">
      <alignment vertical="center"/>
    </xf>
    <xf numFmtId="0" fontId="31" fillId="5" borderId="34" xfId="1" applyFont="1" applyFill="1" applyBorder="1" applyAlignment="1">
      <alignment horizontal="center" vertical="center" wrapText="1"/>
    </xf>
    <xf numFmtId="0" fontId="31" fillId="5" borderId="35" xfId="1" applyFont="1" applyFill="1" applyBorder="1" applyAlignment="1">
      <alignment horizontal="center" vertical="center" wrapText="1"/>
    </xf>
    <xf numFmtId="0" fontId="12" fillId="5" borderId="51" xfId="1" applyFont="1" applyFill="1" applyBorder="1" applyAlignment="1">
      <alignment horizontal="center" vertical="center" wrapText="1"/>
    </xf>
    <xf numFmtId="0" fontId="12" fillId="5" borderId="48" xfId="1" applyFont="1" applyFill="1" applyBorder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38" fillId="5" borderId="11" xfId="1" applyFont="1" applyFill="1" applyBorder="1" applyAlignment="1">
      <alignment horizontal="center" vertical="center"/>
    </xf>
    <xf numFmtId="0" fontId="38" fillId="5" borderId="7" xfId="1" applyFont="1" applyFill="1" applyBorder="1" applyAlignment="1">
      <alignment horizontal="center" vertical="center"/>
    </xf>
    <xf numFmtId="0" fontId="38" fillId="5" borderId="8" xfId="1" applyFont="1" applyFill="1" applyBorder="1" applyAlignment="1">
      <alignment horizontal="center" vertical="center"/>
    </xf>
    <xf numFmtId="0" fontId="10" fillId="5" borderId="18" xfId="1" applyFont="1" applyFill="1" applyBorder="1" applyAlignment="1">
      <alignment horizontal="center" vertical="center" wrapText="1"/>
    </xf>
    <xf numFmtId="0" fontId="10" fillId="5" borderId="30" xfId="1" applyFont="1" applyFill="1" applyBorder="1" applyAlignment="1">
      <alignment horizontal="center" vertical="center" wrapText="1"/>
    </xf>
    <xf numFmtId="0" fontId="10" fillId="5" borderId="32" xfId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  <xf numFmtId="0" fontId="18" fillId="4" borderId="15" xfId="0" applyFont="1" applyFill="1" applyBorder="1" applyAlignment="1">
      <alignment horizontal="left" vertical="center"/>
    </xf>
    <xf numFmtId="0" fontId="18" fillId="4" borderId="62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31" fillId="5" borderId="56" xfId="1" applyFont="1" applyFill="1" applyBorder="1" applyAlignment="1">
      <alignment horizontal="center" vertical="center" wrapText="1"/>
    </xf>
    <xf numFmtId="0" fontId="31" fillId="5" borderId="50" xfId="1" applyFont="1" applyFill="1" applyBorder="1" applyAlignment="1">
      <alignment horizontal="center" vertical="center" wrapText="1"/>
    </xf>
    <xf numFmtId="0" fontId="8" fillId="8" borderId="9" xfId="1" applyFont="1" applyFill="1" applyBorder="1" applyAlignment="1">
      <alignment horizontal="center" vertical="center"/>
    </xf>
    <xf numFmtId="0" fontId="8" fillId="8" borderId="10" xfId="1" applyFont="1" applyFill="1" applyBorder="1" applyAlignment="1">
      <alignment horizontal="center" vertical="center"/>
    </xf>
    <xf numFmtId="0" fontId="12" fillId="5" borderId="52" xfId="1" applyFont="1" applyFill="1" applyBorder="1" applyAlignment="1">
      <alignment horizontal="center" vertical="center" wrapText="1"/>
    </xf>
    <xf numFmtId="0" fontId="12" fillId="5" borderId="53" xfId="1" applyFont="1" applyFill="1" applyBorder="1" applyAlignment="1">
      <alignment horizontal="center" vertical="center" wrapText="1"/>
    </xf>
    <xf numFmtId="0" fontId="12" fillId="5" borderId="33" xfId="1" applyFont="1" applyFill="1" applyBorder="1" applyAlignment="1">
      <alignment horizontal="center" vertical="center" wrapText="1"/>
    </xf>
    <xf numFmtId="0" fontId="31" fillId="5" borderId="51" xfId="1" applyFont="1" applyFill="1" applyBorder="1" applyAlignment="1">
      <alignment horizontal="center" vertical="center" wrapText="1"/>
    </xf>
    <xf numFmtId="0" fontId="31" fillId="5" borderId="10" xfId="1" applyFont="1" applyFill="1" applyBorder="1" applyAlignment="1">
      <alignment horizontal="center" vertical="center" wrapText="1"/>
    </xf>
    <xf numFmtId="0" fontId="31" fillId="5" borderId="52" xfId="1" applyFont="1" applyFill="1" applyBorder="1" applyAlignment="1">
      <alignment horizontal="center" vertical="center" wrapText="1"/>
    </xf>
    <xf numFmtId="0" fontId="31" fillId="5" borderId="49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center" vertical="center" wrapText="1"/>
    </xf>
    <xf numFmtId="0" fontId="25" fillId="0" borderId="11" xfId="1" applyFont="1" applyBorder="1" applyAlignment="1">
      <alignment horizontal="center" vertical="center" wrapText="1"/>
    </xf>
    <xf numFmtId="0" fontId="25" fillId="0" borderId="7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25" fillId="6" borderId="11" xfId="1" applyFont="1" applyFill="1" applyBorder="1" applyAlignment="1">
      <alignment horizontal="center" vertical="center" wrapText="1"/>
    </xf>
    <xf numFmtId="0" fontId="25" fillId="6" borderId="8" xfId="1" applyFont="1" applyFill="1" applyBorder="1" applyAlignment="1">
      <alignment horizontal="center" vertical="center" wrapText="1"/>
    </xf>
    <xf numFmtId="2" fontId="34" fillId="5" borderId="51" xfId="1" applyNumberFormat="1" applyFont="1" applyFill="1" applyBorder="1" applyAlignment="1">
      <alignment horizontal="center" vertical="center" wrapText="1"/>
    </xf>
    <xf numFmtId="2" fontId="34" fillId="5" borderId="10" xfId="1" applyNumberFormat="1" applyFont="1" applyFill="1" applyBorder="1" applyAlignment="1">
      <alignment horizontal="center" vertical="center" wrapText="1"/>
    </xf>
    <xf numFmtId="0" fontId="22" fillId="8" borderId="18" xfId="1" applyFont="1" applyFill="1" applyBorder="1" applyAlignment="1">
      <alignment horizontal="center" vertical="center" wrapText="1"/>
    </xf>
    <xf numFmtId="0" fontId="22" fillId="8" borderId="30" xfId="1" applyFont="1" applyFill="1" applyBorder="1" applyAlignment="1">
      <alignment horizontal="center" vertical="center" wrapText="1"/>
    </xf>
    <xf numFmtId="2" fontId="11" fillId="5" borderId="11" xfId="1" applyNumberFormat="1" applyFont="1" applyFill="1" applyBorder="1" applyAlignment="1">
      <alignment horizontal="center" vertical="center" wrapText="1"/>
    </xf>
    <xf numFmtId="2" fontId="11" fillId="5" borderId="7" xfId="1" applyNumberFormat="1" applyFont="1" applyFill="1" applyBorder="1" applyAlignment="1">
      <alignment horizontal="center" vertical="center" wrapText="1"/>
    </xf>
    <xf numFmtId="2" fontId="11" fillId="5" borderId="8" xfId="1" applyNumberFormat="1" applyFont="1" applyFill="1" applyBorder="1" applyAlignment="1">
      <alignment horizontal="center" vertical="center" wrapText="1"/>
    </xf>
    <xf numFmtId="0" fontId="12" fillId="5" borderId="36" xfId="1" applyFont="1" applyFill="1" applyBorder="1" applyAlignment="1">
      <alignment horizontal="center" vertical="center" wrapText="1"/>
    </xf>
    <xf numFmtId="0" fontId="12" fillId="5" borderId="54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C0C0C0"/>
      <color rgb="FFA6A6A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43"/>
  <sheetViews>
    <sheetView tabSelected="1" workbookViewId="0">
      <selection activeCell="N39" sqref="N39"/>
    </sheetView>
  </sheetViews>
  <sheetFormatPr defaultColWidth="9.109375" defaultRowHeight="13.8" x14ac:dyDescent="0.25"/>
  <cols>
    <col min="1" max="1" width="0.77734375" style="1" customWidth="1"/>
    <col min="2" max="2" width="15.44140625" style="1" customWidth="1"/>
    <col min="3" max="3" width="9.109375" style="1" customWidth="1"/>
    <col min="4" max="7" width="8.77734375" style="1" customWidth="1"/>
    <col min="8" max="8" width="7.5546875" style="1" customWidth="1"/>
    <col min="9" max="9" width="9.109375" style="1" customWidth="1"/>
    <col min="10" max="10" width="12.21875" style="1" customWidth="1"/>
    <col min="11" max="11" width="10.5546875" style="1" customWidth="1"/>
    <col min="12" max="12" width="10.88671875" style="1" customWidth="1"/>
    <col min="13" max="13" width="11" style="1" customWidth="1"/>
    <col min="14" max="14" width="11.44140625" style="1" customWidth="1"/>
    <col min="15" max="15" width="11.77734375" style="1" customWidth="1"/>
    <col min="16" max="16" width="5.5546875" style="1" customWidth="1"/>
    <col min="17" max="17" width="11" style="1" customWidth="1"/>
    <col min="18" max="18" width="13.109375" style="1" customWidth="1"/>
    <col min="19" max="19" width="11" style="1" customWidth="1"/>
    <col min="20" max="20" width="13" style="1" customWidth="1"/>
    <col min="21" max="16384" width="9.109375" style="1"/>
  </cols>
  <sheetData>
    <row r="1" spans="2:20" ht="23.25" customHeight="1" x14ac:dyDescent="0.35">
      <c r="B1" s="149" t="s">
        <v>1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</row>
    <row r="2" spans="2:20" ht="12.75" customHeigh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ht="22.5" customHeight="1" x14ac:dyDescent="0.4">
      <c r="B3" s="145" t="s">
        <v>44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</row>
    <row r="4" spans="2:20" ht="15.6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2:20" ht="34.5" customHeight="1" x14ac:dyDescent="0.25">
      <c r="B5" s="146" t="s">
        <v>42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</row>
    <row r="6" spans="2:20" ht="6.75" customHeight="1" x14ac:dyDescent="0.3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2:20" ht="12" customHeight="1" thickBot="1" x14ac:dyDescent="0.3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2:20" s="6" customFormat="1" ht="29.25" customHeight="1" thickBot="1" x14ac:dyDescent="0.35">
      <c r="B8" s="147" t="s">
        <v>45</v>
      </c>
      <c r="C8" s="148"/>
      <c r="D8" s="148"/>
      <c r="E8" s="104">
        <v>700</v>
      </c>
      <c r="F8" s="102" t="s">
        <v>37</v>
      </c>
      <c r="G8" s="102"/>
      <c r="H8" s="102"/>
      <c r="I8" s="103"/>
      <c r="J8" s="3"/>
      <c r="K8" s="3"/>
      <c r="L8" s="3"/>
      <c r="M8" s="3"/>
      <c r="N8" s="3"/>
      <c r="O8" s="3"/>
      <c r="P8" s="5"/>
      <c r="Q8" s="3"/>
      <c r="R8" s="3"/>
      <c r="S8" s="3"/>
      <c r="T8" s="3"/>
    </row>
    <row r="9" spans="2:20" ht="27.75" customHeight="1" thickBot="1" x14ac:dyDescent="0.3">
      <c r="B9" s="127" t="s">
        <v>46</v>
      </c>
      <c r="C9" s="124" t="s">
        <v>21</v>
      </c>
      <c r="D9" s="125"/>
      <c r="E9" s="125"/>
      <c r="F9" s="125"/>
      <c r="G9" s="125"/>
      <c r="H9" s="125"/>
      <c r="I9" s="126"/>
      <c r="J9" s="119" t="s">
        <v>39</v>
      </c>
      <c r="K9" s="156" t="s">
        <v>30</v>
      </c>
      <c r="L9" s="157"/>
      <c r="M9" s="157"/>
      <c r="N9" s="157"/>
      <c r="O9" s="158"/>
      <c r="P9" s="5"/>
      <c r="Q9" s="150" t="s">
        <v>31</v>
      </c>
      <c r="R9" s="151"/>
      <c r="S9" s="152" t="s">
        <v>33</v>
      </c>
      <c r="T9" s="154" t="s">
        <v>32</v>
      </c>
    </row>
    <row r="10" spans="2:20" s="7" customFormat="1" ht="66.75" customHeight="1" thickBot="1" x14ac:dyDescent="0.3">
      <c r="B10" s="128"/>
      <c r="C10" s="160" t="s">
        <v>22</v>
      </c>
      <c r="D10" s="159" t="s">
        <v>23</v>
      </c>
      <c r="E10" s="140" t="s">
        <v>24</v>
      </c>
      <c r="F10" s="140" t="s">
        <v>3</v>
      </c>
      <c r="G10" s="140" t="s">
        <v>25</v>
      </c>
      <c r="H10" s="140" t="s">
        <v>4</v>
      </c>
      <c r="I10" s="138" t="s">
        <v>26</v>
      </c>
      <c r="J10" s="120"/>
      <c r="K10" s="47" t="s">
        <v>15</v>
      </c>
      <c r="L10" s="48" t="s">
        <v>17</v>
      </c>
      <c r="M10" s="86" t="s">
        <v>18</v>
      </c>
      <c r="N10" s="92" t="s">
        <v>19</v>
      </c>
      <c r="O10" s="64" t="s">
        <v>27</v>
      </c>
      <c r="P10" s="5"/>
      <c r="Q10" s="47" t="s">
        <v>20</v>
      </c>
      <c r="R10" s="79" t="s">
        <v>40</v>
      </c>
      <c r="S10" s="153"/>
      <c r="T10" s="155"/>
    </row>
    <row r="11" spans="2:20" s="24" customFormat="1" ht="17.25" customHeight="1" thickBot="1" x14ac:dyDescent="0.35">
      <c r="B11" s="128"/>
      <c r="C11" s="160"/>
      <c r="D11" s="159"/>
      <c r="E11" s="140"/>
      <c r="F11" s="140"/>
      <c r="G11" s="140"/>
      <c r="H11" s="140"/>
      <c r="I11" s="139"/>
      <c r="J11" s="120"/>
      <c r="K11" s="49" t="s">
        <v>16</v>
      </c>
      <c r="L11" s="50" t="s">
        <v>16</v>
      </c>
      <c r="M11" s="87" t="s">
        <v>16</v>
      </c>
      <c r="N11" s="93" t="s">
        <v>16</v>
      </c>
      <c r="O11" s="65" t="s">
        <v>2</v>
      </c>
      <c r="P11" s="5"/>
      <c r="Q11" s="49" t="s">
        <v>16</v>
      </c>
      <c r="R11" s="80" t="s">
        <v>16</v>
      </c>
      <c r="S11" s="73" t="s">
        <v>16</v>
      </c>
      <c r="T11" s="65" t="s">
        <v>2</v>
      </c>
    </row>
    <row r="12" spans="2:20" s="18" customFormat="1" ht="11.25" customHeight="1" x14ac:dyDescent="0.25">
      <c r="B12" s="128"/>
      <c r="C12" s="134">
        <v>1</v>
      </c>
      <c r="D12" s="117">
        <v>2</v>
      </c>
      <c r="E12" s="117">
        <v>3</v>
      </c>
      <c r="F12" s="117">
        <v>4</v>
      </c>
      <c r="G12" s="117">
        <v>5</v>
      </c>
      <c r="H12" s="117">
        <v>6</v>
      </c>
      <c r="I12" s="143">
        <v>7</v>
      </c>
      <c r="J12" s="141">
        <v>8</v>
      </c>
      <c r="K12" s="51">
        <v>9</v>
      </c>
      <c r="L12" s="52">
        <v>10</v>
      </c>
      <c r="M12" s="88">
        <v>11</v>
      </c>
      <c r="N12" s="94">
        <v>12</v>
      </c>
      <c r="O12" s="66">
        <v>13</v>
      </c>
      <c r="P12" s="17"/>
      <c r="Q12" s="55" t="s">
        <v>8</v>
      </c>
      <c r="R12" s="81" t="s">
        <v>9</v>
      </c>
      <c r="S12" s="74" t="s">
        <v>11</v>
      </c>
      <c r="T12" s="70" t="s">
        <v>12</v>
      </c>
    </row>
    <row r="13" spans="2:20" s="20" customFormat="1" ht="15" customHeight="1" thickBot="1" x14ac:dyDescent="0.25">
      <c r="B13" s="129"/>
      <c r="C13" s="135"/>
      <c r="D13" s="118"/>
      <c r="E13" s="118"/>
      <c r="F13" s="118"/>
      <c r="G13" s="118"/>
      <c r="H13" s="118"/>
      <c r="I13" s="144"/>
      <c r="J13" s="142"/>
      <c r="K13" s="53" t="s">
        <v>5</v>
      </c>
      <c r="L13" s="54" t="s">
        <v>38</v>
      </c>
      <c r="M13" s="89" t="s">
        <v>43</v>
      </c>
      <c r="N13" s="95" t="s">
        <v>6</v>
      </c>
      <c r="O13" s="67" t="s">
        <v>7</v>
      </c>
      <c r="P13" s="19"/>
      <c r="Q13" s="53" t="s">
        <v>10</v>
      </c>
      <c r="R13" s="82" t="s">
        <v>41</v>
      </c>
      <c r="S13" s="75" t="s">
        <v>13</v>
      </c>
      <c r="T13" s="67" t="s">
        <v>14</v>
      </c>
    </row>
    <row r="14" spans="2:20" s="16" customFormat="1" ht="15" customHeight="1" x14ac:dyDescent="0.3">
      <c r="B14" s="30" t="s">
        <v>49</v>
      </c>
      <c r="C14" s="13">
        <v>30</v>
      </c>
      <c r="D14" s="14">
        <v>1</v>
      </c>
      <c r="E14" s="31">
        <v>24</v>
      </c>
      <c r="F14" s="31">
        <f>(C14+D14)*24</f>
        <v>744</v>
      </c>
      <c r="G14" s="32">
        <f>(C14+D14)*8</f>
        <v>248</v>
      </c>
      <c r="H14" s="32">
        <f>(D14)*24</f>
        <v>24</v>
      </c>
      <c r="I14" s="105">
        <v>176</v>
      </c>
      <c r="J14" s="106">
        <f>E$8/I14</f>
        <v>3.9772727272727271</v>
      </c>
      <c r="K14" s="33">
        <f>F14*J14</f>
        <v>2959.090909090909</v>
      </c>
      <c r="L14" s="34">
        <f>(G14*J14)/2</f>
        <v>493.18181818181813</v>
      </c>
      <c r="M14" s="90">
        <f>H14*J14</f>
        <v>95.454545454545453</v>
      </c>
      <c r="N14" s="96">
        <f>K14+L14+M14</f>
        <v>3547.7272727272725</v>
      </c>
      <c r="O14" s="68">
        <f>N14/F14</f>
        <v>4.7684506353861194</v>
      </c>
      <c r="P14" s="15"/>
      <c r="Q14" s="33">
        <f>N14/12</f>
        <v>295.64393939393938</v>
      </c>
      <c r="R14" s="83">
        <f>ROUND((N14+Q14)*23.59%,2)</f>
        <v>906.65</v>
      </c>
      <c r="S14" s="76">
        <f>N14+Q14+R14</f>
        <v>4750.0212121212116</v>
      </c>
      <c r="T14" s="68">
        <f>S14/F14</f>
        <v>6.384437113066145</v>
      </c>
    </row>
    <row r="15" spans="2:20" s="16" customFormat="1" ht="15" customHeight="1" x14ac:dyDescent="0.3">
      <c r="B15" s="35" t="s">
        <v>50</v>
      </c>
      <c r="C15" s="13">
        <v>29</v>
      </c>
      <c r="D15" s="14"/>
      <c r="E15" s="36">
        <v>24</v>
      </c>
      <c r="F15" s="36">
        <f t="shared" ref="F15:F25" si="0">(C15+D15)*24</f>
        <v>696</v>
      </c>
      <c r="G15" s="37">
        <f t="shared" ref="G15:G25" si="1">(C15+D15)*8</f>
        <v>232</v>
      </c>
      <c r="H15" s="37"/>
      <c r="I15" s="105">
        <v>168</v>
      </c>
      <c r="J15" s="107">
        <f t="shared" ref="J15:J25" si="2">E$8/I15</f>
        <v>4.166666666666667</v>
      </c>
      <c r="K15" s="38">
        <f>F15*J15</f>
        <v>2900</v>
      </c>
      <c r="L15" s="34">
        <f t="shared" ref="L15:L25" si="3">(G15*J15)/2</f>
        <v>483.33333333333337</v>
      </c>
      <c r="M15" s="90">
        <f t="shared" ref="M15:M25" si="4">H15*J15</f>
        <v>0</v>
      </c>
      <c r="N15" s="97">
        <f t="shared" ref="N15:N25" si="5">K15+L15+M15</f>
        <v>3383.3333333333335</v>
      </c>
      <c r="O15" s="68">
        <f t="shared" ref="O15:O25" si="6">N15/F15</f>
        <v>4.8611111111111116</v>
      </c>
      <c r="P15" s="15"/>
      <c r="Q15" s="38">
        <f>N15/12</f>
        <v>281.94444444444446</v>
      </c>
      <c r="R15" s="84">
        <f t="shared" ref="R15:R25" si="7">ROUND((N15+Q15)*23.59%,2)</f>
        <v>864.64</v>
      </c>
      <c r="S15" s="77">
        <f t="shared" ref="S15:S24" si="8">N15+Q15+R15</f>
        <v>4529.9177777777777</v>
      </c>
      <c r="T15" s="71">
        <f t="shared" ref="T15:T24" si="9">S15/F15</f>
        <v>6.5085025542784161</v>
      </c>
    </row>
    <row r="16" spans="2:20" s="16" customFormat="1" ht="15" customHeight="1" x14ac:dyDescent="0.3">
      <c r="B16" s="35" t="s">
        <v>51</v>
      </c>
      <c r="C16" s="13">
        <v>29</v>
      </c>
      <c r="D16" s="14">
        <v>2</v>
      </c>
      <c r="E16" s="36">
        <v>24</v>
      </c>
      <c r="F16" s="36">
        <f t="shared" si="0"/>
        <v>744</v>
      </c>
      <c r="G16" s="37">
        <f>(C16+D16)*8</f>
        <v>248</v>
      </c>
      <c r="H16" s="37">
        <f t="shared" ref="H16:H24" si="10">(D16)*24</f>
        <v>48</v>
      </c>
      <c r="I16" s="105">
        <v>159</v>
      </c>
      <c r="J16" s="107">
        <f>E$8/I16</f>
        <v>4.4025157232704402</v>
      </c>
      <c r="K16" s="38">
        <f t="shared" ref="K16:K25" si="11">F16*J16</f>
        <v>3275.4716981132074</v>
      </c>
      <c r="L16" s="34">
        <f t="shared" si="3"/>
        <v>545.91194968553464</v>
      </c>
      <c r="M16" s="90">
        <f>H16*J16</f>
        <v>211.32075471698113</v>
      </c>
      <c r="N16" s="97">
        <f t="shared" si="5"/>
        <v>4032.7044025157229</v>
      </c>
      <c r="O16" s="68">
        <f t="shared" si="6"/>
        <v>5.4203016162845739</v>
      </c>
      <c r="P16" s="15"/>
      <c r="Q16" s="38">
        <f t="shared" ref="Q16:Q25" si="12">N16/12</f>
        <v>336.05870020964358</v>
      </c>
      <c r="R16" s="84">
        <f t="shared" si="7"/>
        <v>1030.5899999999999</v>
      </c>
      <c r="S16" s="77">
        <f t="shared" si="8"/>
        <v>5399.3531027253666</v>
      </c>
      <c r="T16" s="71">
        <f t="shared" si="9"/>
        <v>7.2571950305448478</v>
      </c>
    </row>
    <row r="17" spans="2:20" s="16" customFormat="1" ht="15" customHeight="1" x14ac:dyDescent="0.3">
      <c r="B17" s="35" t="s">
        <v>52</v>
      </c>
      <c r="C17" s="13">
        <v>29</v>
      </c>
      <c r="D17" s="14">
        <v>1</v>
      </c>
      <c r="E17" s="36">
        <v>24</v>
      </c>
      <c r="F17" s="36">
        <f t="shared" si="0"/>
        <v>720</v>
      </c>
      <c r="G17" s="37">
        <f t="shared" si="1"/>
        <v>240</v>
      </c>
      <c r="H17" s="37">
        <f t="shared" si="10"/>
        <v>24</v>
      </c>
      <c r="I17" s="105">
        <v>167</v>
      </c>
      <c r="J17" s="107">
        <f t="shared" si="2"/>
        <v>4.1916167664670656</v>
      </c>
      <c r="K17" s="38">
        <f t="shared" si="11"/>
        <v>3017.9640718562873</v>
      </c>
      <c r="L17" s="34">
        <f t="shared" si="3"/>
        <v>502.99401197604789</v>
      </c>
      <c r="M17" s="90">
        <f t="shared" si="4"/>
        <v>100.59880239520957</v>
      </c>
      <c r="N17" s="97">
        <f t="shared" si="5"/>
        <v>3621.556886227545</v>
      </c>
      <c r="O17" s="68">
        <f t="shared" si="6"/>
        <v>5.0299401197604787</v>
      </c>
      <c r="P17" s="15"/>
      <c r="Q17" s="38">
        <f t="shared" si="12"/>
        <v>301.79640718562877</v>
      </c>
      <c r="R17" s="84">
        <f t="shared" si="7"/>
        <v>925.52</v>
      </c>
      <c r="S17" s="77">
        <f t="shared" si="8"/>
        <v>4848.8732934131731</v>
      </c>
      <c r="T17" s="71">
        <f t="shared" si="9"/>
        <v>6.7345462408516292</v>
      </c>
    </row>
    <row r="18" spans="2:20" s="16" customFormat="1" ht="15" customHeight="1" x14ac:dyDescent="0.3">
      <c r="B18" s="35" t="s">
        <v>53</v>
      </c>
      <c r="C18" s="13">
        <v>27</v>
      </c>
      <c r="D18" s="14">
        <v>4</v>
      </c>
      <c r="E18" s="36">
        <v>24</v>
      </c>
      <c r="F18" s="36">
        <f t="shared" si="0"/>
        <v>744</v>
      </c>
      <c r="G18" s="37">
        <f t="shared" si="1"/>
        <v>248</v>
      </c>
      <c r="H18" s="37">
        <f t="shared" si="10"/>
        <v>96</v>
      </c>
      <c r="I18" s="105">
        <v>167</v>
      </c>
      <c r="J18" s="107">
        <f t="shared" si="2"/>
        <v>4.1916167664670656</v>
      </c>
      <c r="K18" s="38">
        <f>F18*J18</f>
        <v>3118.5628742514969</v>
      </c>
      <c r="L18" s="34">
        <f t="shared" si="3"/>
        <v>519.76047904191614</v>
      </c>
      <c r="M18" s="90">
        <f t="shared" si="4"/>
        <v>402.3952095808383</v>
      </c>
      <c r="N18" s="97">
        <f t="shared" si="5"/>
        <v>4040.7185628742509</v>
      </c>
      <c r="O18" s="68">
        <f t="shared" si="6"/>
        <v>5.4310733371965734</v>
      </c>
      <c r="P18" s="15"/>
      <c r="Q18" s="38">
        <f t="shared" si="12"/>
        <v>336.72654690618759</v>
      </c>
      <c r="R18" s="84">
        <f t="shared" si="7"/>
        <v>1032.6400000000001</v>
      </c>
      <c r="S18" s="77">
        <f t="shared" si="8"/>
        <v>5410.0851097804389</v>
      </c>
      <c r="T18" s="71">
        <f t="shared" si="9"/>
        <v>7.2716197712102675</v>
      </c>
    </row>
    <row r="19" spans="2:20" s="16" customFormat="1" ht="15" customHeight="1" x14ac:dyDescent="0.3">
      <c r="B19" s="35" t="s">
        <v>54</v>
      </c>
      <c r="C19" s="13">
        <v>28</v>
      </c>
      <c r="D19" s="14">
        <v>2</v>
      </c>
      <c r="E19" s="36">
        <v>24</v>
      </c>
      <c r="F19" s="36">
        <f t="shared" si="0"/>
        <v>720</v>
      </c>
      <c r="G19" s="37">
        <f t="shared" si="1"/>
        <v>240</v>
      </c>
      <c r="H19" s="37">
        <f t="shared" si="10"/>
        <v>48</v>
      </c>
      <c r="I19" s="105">
        <v>152</v>
      </c>
      <c r="J19" s="107">
        <f t="shared" si="2"/>
        <v>4.6052631578947372</v>
      </c>
      <c r="K19" s="38">
        <f t="shared" si="11"/>
        <v>3315.7894736842109</v>
      </c>
      <c r="L19" s="34">
        <f t="shared" si="3"/>
        <v>552.63157894736844</v>
      </c>
      <c r="M19" s="90">
        <f t="shared" si="4"/>
        <v>221.0526315789474</v>
      </c>
      <c r="N19" s="97">
        <f t="shared" si="5"/>
        <v>4089.4736842105267</v>
      </c>
      <c r="O19" s="68">
        <f t="shared" si="6"/>
        <v>5.6798245614035094</v>
      </c>
      <c r="P19" s="15"/>
      <c r="Q19" s="38">
        <f t="shared" si="12"/>
        <v>340.78947368421058</v>
      </c>
      <c r="R19" s="84">
        <f t="shared" si="7"/>
        <v>1045.0999999999999</v>
      </c>
      <c r="S19" s="77">
        <f t="shared" si="8"/>
        <v>5475.363157894737</v>
      </c>
      <c r="T19" s="71">
        <f t="shared" si="9"/>
        <v>7.6046710526315788</v>
      </c>
    </row>
    <row r="20" spans="2:20" s="16" customFormat="1" ht="15" customHeight="1" x14ac:dyDescent="0.3">
      <c r="B20" s="35" t="s">
        <v>55</v>
      </c>
      <c r="C20" s="13">
        <v>31</v>
      </c>
      <c r="D20" s="14"/>
      <c r="E20" s="36">
        <v>24</v>
      </c>
      <c r="F20" s="36">
        <f t="shared" si="0"/>
        <v>744</v>
      </c>
      <c r="G20" s="37">
        <f t="shared" si="1"/>
        <v>248</v>
      </c>
      <c r="H20" s="37"/>
      <c r="I20" s="105">
        <v>184</v>
      </c>
      <c r="J20" s="107">
        <f t="shared" si="2"/>
        <v>3.8043478260869565</v>
      </c>
      <c r="K20" s="38">
        <f t="shared" si="11"/>
        <v>2830.4347826086955</v>
      </c>
      <c r="L20" s="34">
        <f t="shared" si="3"/>
        <v>471.73913043478262</v>
      </c>
      <c r="M20" s="90">
        <f t="shared" si="4"/>
        <v>0</v>
      </c>
      <c r="N20" s="97">
        <f t="shared" si="5"/>
        <v>3302.173913043478</v>
      </c>
      <c r="O20" s="68">
        <f t="shared" si="6"/>
        <v>4.4384057971014492</v>
      </c>
      <c r="P20" s="15"/>
      <c r="Q20" s="38">
        <f t="shared" si="12"/>
        <v>275.18115942028982</v>
      </c>
      <c r="R20" s="84">
        <f t="shared" si="7"/>
        <v>843.9</v>
      </c>
      <c r="S20" s="77">
        <f t="shared" si="8"/>
        <v>4421.2550724637676</v>
      </c>
      <c r="T20" s="71">
        <f t="shared" si="9"/>
        <v>5.9425471404082897</v>
      </c>
    </row>
    <row r="21" spans="2:20" s="16" customFormat="1" ht="15" customHeight="1" x14ac:dyDescent="0.3">
      <c r="B21" s="35" t="s">
        <v>56</v>
      </c>
      <c r="C21" s="13">
        <v>31</v>
      </c>
      <c r="D21" s="14"/>
      <c r="E21" s="36">
        <v>24</v>
      </c>
      <c r="F21" s="36">
        <f t="shared" si="0"/>
        <v>744</v>
      </c>
      <c r="G21" s="37">
        <f t="shared" si="1"/>
        <v>248</v>
      </c>
      <c r="H21" s="37"/>
      <c r="I21" s="105">
        <v>176</v>
      </c>
      <c r="J21" s="107">
        <f t="shared" si="2"/>
        <v>3.9772727272727271</v>
      </c>
      <c r="K21" s="38">
        <f t="shared" si="11"/>
        <v>2959.090909090909</v>
      </c>
      <c r="L21" s="34">
        <f t="shared" si="3"/>
        <v>493.18181818181813</v>
      </c>
      <c r="M21" s="90">
        <f t="shared" si="4"/>
        <v>0</v>
      </c>
      <c r="N21" s="97">
        <f t="shared" si="5"/>
        <v>3452.272727272727</v>
      </c>
      <c r="O21" s="68">
        <f t="shared" si="6"/>
        <v>4.6401515151515147</v>
      </c>
      <c r="P21" s="15"/>
      <c r="Q21" s="38">
        <f t="shared" si="12"/>
        <v>287.68939393939394</v>
      </c>
      <c r="R21" s="84">
        <f t="shared" si="7"/>
        <v>882.26</v>
      </c>
      <c r="S21" s="77">
        <f t="shared" si="8"/>
        <v>4622.2221212121212</v>
      </c>
      <c r="T21" s="71">
        <f t="shared" si="9"/>
        <v>6.212664141414141</v>
      </c>
    </row>
    <row r="22" spans="2:20" s="16" customFormat="1" ht="15" customHeight="1" x14ac:dyDescent="0.3">
      <c r="B22" s="35" t="s">
        <v>57</v>
      </c>
      <c r="C22" s="13">
        <v>30</v>
      </c>
      <c r="D22" s="14"/>
      <c r="E22" s="36">
        <v>24</v>
      </c>
      <c r="F22" s="36">
        <f t="shared" si="0"/>
        <v>720</v>
      </c>
      <c r="G22" s="37">
        <f t="shared" si="1"/>
        <v>240</v>
      </c>
      <c r="H22" s="37"/>
      <c r="I22" s="105">
        <v>168</v>
      </c>
      <c r="J22" s="107">
        <f>E$8/I22</f>
        <v>4.166666666666667</v>
      </c>
      <c r="K22" s="38">
        <f>F22*J22</f>
        <v>3000</v>
      </c>
      <c r="L22" s="34">
        <f t="shared" si="3"/>
        <v>500.00000000000006</v>
      </c>
      <c r="M22" s="90">
        <f t="shared" si="4"/>
        <v>0</v>
      </c>
      <c r="N22" s="97">
        <f t="shared" si="5"/>
        <v>3500</v>
      </c>
      <c r="O22" s="68">
        <f t="shared" si="6"/>
        <v>4.8611111111111107</v>
      </c>
      <c r="P22" s="15"/>
      <c r="Q22" s="38">
        <f t="shared" si="12"/>
        <v>291.66666666666669</v>
      </c>
      <c r="R22" s="84">
        <f t="shared" si="7"/>
        <v>894.45</v>
      </c>
      <c r="S22" s="77">
        <f t="shared" si="8"/>
        <v>4686.1166666666668</v>
      </c>
      <c r="T22" s="71">
        <f t="shared" si="9"/>
        <v>6.5084953703703707</v>
      </c>
    </row>
    <row r="23" spans="2:20" s="16" customFormat="1" ht="15" customHeight="1" x14ac:dyDescent="0.3">
      <c r="B23" s="35" t="s">
        <v>58</v>
      </c>
      <c r="C23" s="13">
        <v>31</v>
      </c>
      <c r="D23" s="14"/>
      <c r="E23" s="36">
        <v>24</v>
      </c>
      <c r="F23" s="36">
        <f t="shared" si="0"/>
        <v>744</v>
      </c>
      <c r="G23" s="37">
        <f t="shared" si="1"/>
        <v>248</v>
      </c>
      <c r="H23" s="37"/>
      <c r="I23" s="105">
        <v>184</v>
      </c>
      <c r="J23" s="107">
        <f t="shared" si="2"/>
        <v>3.8043478260869565</v>
      </c>
      <c r="K23" s="38">
        <f t="shared" si="11"/>
        <v>2830.4347826086955</v>
      </c>
      <c r="L23" s="34">
        <f t="shared" si="3"/>
        <v>471.73913043478262</v>
      </c>
      <c r="M23" s="90">
        <f t="shared" si="4"/>
        <v>0</v>
      </c>
      <c r="N23" s="97">
        <f>K23+L23+M23</f>
        <v>3302.173913043478</v>
      </c>
      <c r="O23" s="68">
        <f t="shared" si="6"/>
        <v>4.4384057971014492</v>
      </c>
      <c r="P23" s="15"/>
      <c r="Q23" s="38">
        <f t="shared" si="12"/>
        <v>275.18115942028982</v>
      </c>
      <c r="R23" s="84">
        <f t="shared" si="7"/>
        <v>843.9</v>
      </c>
      <c r="S23" s="77">
        <f t="shared" si="8"/>
        <v>4421.2550724637676</v>
      </c>
      <c r="T23" s="71">
        <f t="shared" si="9"/>
        <v>5.9425471404082897</v>
      </c>
    </row>
    <row r="24" spans="2:20" s="16" customFormat="1" ht="15" customHeight="1" x14ac:dyDescent="0.3">
      <c r="B24" s="39" t="s">
        <v>59</v>
      </c>
      <c r="C24" s="13">
        <v>29</v>
      </c>
      <c r="D24" s="14">
        <v>1</v>
      </c>
      <c r="E24" s="36">
        <v>24</v>
      </c>
      <c r="F24" s="36">
        <f t="shared" si="0"/>
        <v>720</v>
      </c>
      <c r="G24" s="37">
        <f t="shared" si="1"/>
        <v>240</v>
      </c>
      <c r="H24" s="37">
        <f t="shared" si="10"/>
        <v>24</v>
      </c>
      <c r="I24" s="105">
        <v>160</v>
      </c>
      <c r="J24" s="107">
        <f t="shared" si="2"/>
        <v>4.375</v>
      </c>
      <c r="K24" s="38">
        <f t="shared" si="11"/>
        <v>3150</v>
      </c>
      <c r="L24" s="34">
        <f t="shared" si="3"/>
        <v>525</v>
      </c>
      <c r="M24" s="90">
        <f t="shared" si="4"/>
        <v>105</v>
      </c>
      <c r="N24" s="97">
        <f t="shared" si="5"/>
        <v>3780</v>
      </c>
      <c r="O24" s="68">
        <f t="shared" si="6"/>
        <v>5.25</v>
      </c>
      <c r="P24" s="15"/>
      <c r="Q24" s="40">
        <f t="shared" si="12"/>
        <v>315</v>
      </c>
      <c r="R24" s="84">
        <f t="shared" si="7"/>
        <v>966.01</v>
      </c>
      <c r="S24" s="77">
        <f t="shared" si="8"/>
        <v>5061.01</v>
      </c>
      <c r="T24" s="71">
        <f t="shared" si="9"/>
        <v>7.0291805555555555</v>
      </c>
    </row>
    <row r="25" spans="2:20" s="16" customFormat="1" ht="15" customHeight="1" thickBot="1" x14ac:dyDescent="0.35">
      <c r="B25" s="41" t="s">
        <v>60</v>
      </c>
      <c r="C25" s="13">
        <v>27</v>
      </c>
      <c r="D25" s="14">
        <v>4</v>
      </c>
      <c r="E25" s="42">
        <v>24</v>
      </c>
      <c r="F25" s="42">
        <f t="shared" si="0"/>
        <v>744</v>
      </c>
      <c r="G25" s="43">
        <f t="shared" si="1"/>
        <v>248</v>
      </c>
      <c r="H25" s="44">
        <f>(D25)*24</f>
        <v>96</v>
      </c>
      <c r="I25" s="105">
        <v>142</v>
      </c>
      <c r="J25" s="107">
        <f t="shared" si="2"/>
        <v>4.929577464788732</v>
      </c>
      <c r="K25" s="38">
        <f t="shared" si="11"/>
        <v>3667.6056338028166</v>
      </c>
      <c r="L25" s="34">
        <f t="shared" si="3"/>
        <v>611.26760563380276</v>
      </c>
      <c r="M25" s="90">
        <f t="shared" si="4"/>
        <v>473.23943661971828</v>
      </c>
      <c r="N25" s="97">
        <f t="shared" si="5"/>
        <v>4752.1126760563384</v>
      </c>
      <c r="O25" s="68">
        <f t="shared" si="6"/>
        <v>6.387248220505831</v>
      </c>
      <c r="P25" s="15"/>
      <c r="Q25" s="45">
        <f t="shared" si="12"/>
        <v>396.00938967136153</v>
      </c>
      <c r="R25" s="84">
        <f t="shared" si="7"/>
        <v>1214.44</v>
      </c>
      <c r="S25" s="77">
        <f>N25+Q25+R25</f>
        <v>6362.5620657276995</v>
      </c>
      <c r="T25" s="72">
        <f>S25/F25</f>
        <v>8.551830733504973</v>
      </c>
    </row>
    <row r="26" spans="2:20" s="23" customFormat="1" ht="21.75" customHeight="1" thickBot="1" x14ac:dyDescent="0.35">
      <c r="B26" s="57" t="s">
        <v>0</v>
      </c>
      <c r="C26" s="58">
        <f>SUM(C14:C25)</f>
        <v>351</v>
      </c>
      <c r="D26" s="59">
        <f>SUM(D14:D25)</f>
        <v>15</v>
      </c>
      <c r="E26" s="60"/>
      <c r="F26" s="61">
        <f>SUM(F14:F25)</f>
        <v>8784</v>
      </c>
      <c r="G26" s="61">
        <f>SUM(G14:G25)</f>
        <v>2928</v>
      </c>
      <c r="H26" s="61">
        <f>SUM(H14:H25)</f>
        <v>360</v>
      </c>
      <c r="I26" s="62">
        <f>SUM(I14:I25)</f>
        <v>2003</v>
      </c>
      <c r="J26" s="108"/>
      <c r="K26" s="56">
        <f>SUM(K14:K25)</f>
        <v>37024.44513510722</v>
      </c>
      <c r="L26" s="63">
        <f t="shared" ref="L26:N26" si="13">SUM(L14:L25)</f>
        <v>6170.7408558512052</v>
      </c>
      <c r="M26" s="91">
        <f>SUM(M14:M25)</f>
        <v>1609.0613803462402</v>
      </c>
      <c r="N26" s="98">
        <f t="shared" si="13"/>
        <v>44804.247371304678</v>
      </c>
      <c r="O26" s="69">
        <f>N26/F26</f>
        <v>5.1006656843470717</v>
      </c>
      <c r="P26" s="22"/>
      <c r="Q26" s="56">
        <f>SUM(Q14:Q25)</f>
        <v>3733.6872809420565</v>
      </c>
      <c r="R26" s="85">
        <f>SUM(R14:R25)</f>
        <v>11450.1</v>
      </c>
      <c r="S26" s="78">
        <f>SUM(S14:S25)</f>
        <v>59988.034652246744</v>
      </c>
      <c r="T26" s="69">
        <f>S26/F26+0.005211472</f>
        <v>6.8344503896055038</v>
      </c>
    </row>
    <row r="27" spans="2:20" ht="24.75" customHeight="1" thickBot="1" x14ac:dyDescent="0.4">
      <c r="B27" s="3"/>
      <c r="C27" s="3"/>
      <c r="D27" s="3"/>
      <c r="E27" s="3"/>
      <c r="F27" s="3"/>
      <c r="G27" s="3"/>
      <c r="H27" s="3"/>
      <c r="I27" s="3"/>
      <c r="J27" s="3"/>
      <c r="K27" s="8"/>
      <c r="L27" s="8"/>
      <c r="M27" s="8"/>
      <c r="N27" s="8"/>
      <c r="O27" s="8"/>
      <c r="P27" s="5"/>
      <c r="Q27" s="8"/>
      <c r="R27" s="3"/>
      <c r="S27" s="136" t="s">
        <v>47</v>
      </c>
      <c r="T27" s="137"/>
    </row>
    <row r="28" spans="2:20" ht="6" customHeight="1" x14ac:dyDescent="0.35">
      <c r="B28" s="3"/>
      <c r="C28" s="3"/>
      <c r="D28" s="3"/>
      <c r="E28" s="3"/>
      <c r="F28" s="3"/>
      <c r="G28" s="3"/>
      <c r="H28" s="3"/>
      <c r="I28" s="3"/>
      <c r="J28" s="3"/>
      <c r="K28" s="8"/>
      <c r="L28" s="8"/>
      <c r="M28" s="8"/>
      <c r="N28" s="8"/>
      <c r="O28" s="8"/>
      <c r="P28" s="5"/>
      <c r="Q28" s="8"/>
      <c r="R28" s="3"/>
      <c r="S28" s="3"/>
      <c r="T28" s="3"/>
    </row>
    <row r="29" spans="2:20" s="6" customFormat="1" ht="15" customHeight="1" x14ac:dyDescent="0.35">
      <c r="B29" s="27" t="s">
        <v>61</v>
      </c>
      <c r="G29" s="109"/>
    </row>
    <row r="30" spans="2:20" s="6" customFormat="1" ht="15" customHeight="1" x14ac:dyDescent="0.3">
      <c r="B30" s="28" t="s">
        <v>48</v>
      </c>
      <c r="C30" s="21"/>
      <c r="D30" s="21"/>
      <c r="E30" s="21"/>
      <c r="F30" s="21"/>
      <c r="G30" s="21"/>
      <c r="H30" s="21"/>
      <c r="I30" s="21"/>
      <c r="J30" s="21"/>
      <c r="P30" s="5"/>
    </row>
    <row r="31" spans="2:20" ht="12.75" customHeight="1" x14ac:dyDescent="0.25"/>
    <row r="32" spans="2:20" ht="7.5" customHeight="1" x14ac:dyDescent="0.25"/>
    <row r="33" spans="2:10" s="6" customFormat="1" ht="22.5" customHeight="1" x14ac:dyDescent="0.3">
      <c r="B33" s="131" t="s">
        <v>28</v>
      </c>
      <c r="C33" s="132"/>
      <c r="D33" s="132"/>
      <c r="E33" s="132"/>
      <c r="F33" s="132"/>
      <c r="G33" s="132"/>
      <c r="H33" s="132"/>
      <c r="I33" s="133"/>
    </row>
    <row r="34" spans="2:10" ht="18" customHeight="1" x14ac:dyDescent="0.3">
      <c r="B34" s="130"/>
      <c r="C34" s="130"/>
      <c r="D34" s="130"/>
      <c r="E34" s="9"/>
      <c r="F34" s="10"/>
      <c r="G34" s="10"/>
      <c r="H34" s="10"/>
      <c r="I34" s="10"/>
      <c r="J34" s="6"/>
    </row>
    <row r="35" spans="2:10" ht="18" customHeight="1" x14ac:dyDescent="0.3">
      <c r="B35" s="6" t="s">
        <v>64</v>
      </c>
      <c r="C35" s="113"/>
      <c r="D35" s="113"/>
      <c r="E35" s="9"/>
      <c r="F35" s="10"/>
      <c r="G35" s="112">
        <v>0.09</v>
      </c>
      <c r="H35" s="26" t="s">
        <v>2</v>
      </c>
      <c r="I35" s="10"/>
      <c r="J35" s="6"/>
    </row>
    <row r="36" spans="2:10" s="6" customFormat="1" ht="16.5" customHeight="1" x14ac:dyDescent="0.3">
      <c r="B36" s="122" t="s">
        <v>34</v>
      </c>
      <c r="C36" s="122"/>
      <c r="D36" s="122"/>
      <c r="E36" s="122"/>
      <c r="F36" s="122"/>
      <c r="G36" s="112">
        <v>0.05</v>
      </c>
      <c r="H36" s="26" t="s">
        <v>2</v>
      </c>
      <c r="I36" s="11"/>
    </row>
    <row r="37" spans="2:10" s="6" customFormat="1" ht="16.5" customHeight="1" x14ac:dyDescent="0.3">
      <c r="B37" s="123" t="s">
        <v>35</v>
      </c>
      <c r="C37" s="123"/>
      <c r="D37" s="123"/>
      <c r="E37" s="123"/>
      <c r="F37" s="123"/>
      <c r="G37" s="112">
        <v>0.04</v>
      </c>
      <c r="H37" s="26" t="s">
        <v>2</v>
      </c>
      <c r="I37" s="11"/>
    </row>
    <row r="38" spans="2:10" s="6" customFormat="1" ht="16.5" customHeight="1" x14ac:dyDescent="0.3">
      <c r="B38" s="123" t="s">
        <v>36</v>
      </c>
      <c r="C38" s="123"/>
      <c r="D38" s="123"/>
      <c r="E38" s="123"/>
      <c r="F38" s="123"/>
      <c r="G38" s="112">
        <v>0.06</v>
      </c>
      <c r="H38" s="26" t="s">
        <v>2</v>
      </c>
      <c r="I38" s="11"/>
    </row>
    <row r="39" spans="2:10" s="6" customFormat="1" ht="8.25" customHeight="1" x14ac:dyDescent="0.3">
      <c r="B39" s="29"/>
      <c r="C39" s="29"/>
      <c r="D39" s="29"/>
      <c r="E39" s="29"/>
      <c r="F39" s="29"/>
      <c r="G39" s="25"/>
      <c r="H39" s="26"/>
      <c r="I39" s="11"/>
    </row>
    <row r="40" spans="2:10" s="6" customFormat="1" ht="29.25" customHeight="1" x14ac:dyDescent="0.3">
      <c r="B40" s="121" t="s">
        <v>29</v>
      </c>
      <c r="C40" s="121"/>
      <c r="D40" s="121"/>
      <c r="E40" s="121"/>
      <c r="F40" s="121"/>
      <c r="G40" s="99">
        <f>T26+G36+G37+G38+G35</f>
        <v>7.0744503896055031</v>
      </c>
      <c r="H40" s="100" t="s">
        <v>2</v>
      </c>
      <c r="I40" s="101"/>
    </row>
    <row r="41" spans="2:10" x14ac:dyDescent="0.25">
      <c r="E41" s="12"/>
    </row>
    <row r="43" spans="2:10" ht="15.6" x14ac:dyDescent="0.3">
      <c r="B43" s="46"/>
    </row>
  </sheetData>
  <mergeCells count="33">
    <mergeCell ref="B3:T3"/>
    <mergeCell ref="B5:T5"/>
    <mergeCell ref="B8:D8"/>
    <mergeCell ref="B1:T1"/>
    <mergeCell ref="Q9:R9"/>
    <mergeCell ref="S9:S10"/>
    <mergeCell ref="T9:T10"/>
    <mergeCell ref="E10:E11"/>
    <mergeCell ref="K9:O9"/>
    <mergeCell ref="D10:D11"/>
    <mergeCell ref="C10:C11"/>
    <mergeCell ref="S27:T27"/>
    <mergeCell ref="I10:I11"/>
    <mergeCell ref="H10:H11"/>
    <mergeCell ref="G10:G11"/>
    <mergeCell ref="F10:F11"/>
    <mergeCell ref="J12:J13"/>
    <mergeCell ref="I12:I13"/>
    <mergeCell ref="H12:H13"/>
    <mergeCell ref="G12:G13"/>
    <mergeCell ref="F12:F13"/>
    <mergeCell ref="E12:E13"/>
    <mergeCell ref="J9:J11"/>
    <mergeCell ref="B40:F40"/>
    <mergeCell ref="B36:F36"/>
    <mergeCell ref="B37:F37"/>
    <mergeCell ref="B38:F38"/>
    <mergeCell ref="C9:I9"/>
    <mergeCell ref="B9:B13"/>
    <mergeCell ref="B34:D34"/>
    <mergeCell ref="B33:I33"/>
    <mergeCell ref="D12:D13"/>
    <mergeCell ref="C12:C13"/>
  </mergeCells>
  <pageMargins left="0.31496062992125984" right="0.31496062992125984" top="0.6692913385826772" bottom="0.59055118110236227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42"/>
  <sheetViews>
    <sheetView topLeftCell="A13" workbookViewId="0">
      <selection activeCell="M35" sqref="M35"/>
    </sheetView>
  </sheetViews>
  <sheetFormatPr defaultColWidth="9.109375" defaultRowHeight="13.8" x14ac:dyDescent="0.25"/>
  <cols>
    <col min="1" max="1" width="0.77734375" style="1" customWidth="1"/>
    <col min="2" max="2" width="15.44140625" style="1" customWidth="1"/>
    <col min="3" max="3" width="9.109375" style="1" customWidth="1"/>
    <col min="4" max="7" width="8.77734375" style="1" customWidth="1"/>
    <col min="8" max="8" width="7.5546875" style="1" customWidth="1"/>
    <col min="9" max="9" width="9.109375" style="1" customWidth="1"/>
    <col min="10" max="10" width="12.21875" style="1" customWidth="1"/>
    <col min="11" max="11" width="10.5546875" style="1" customWidth="1"/>
    <col min="12" max="12" width="10.88671875" style="1" customWidth="1"/>
    <col min="13" max="13" width="11" style="1" customWidth="1"/>
    <col min="14" max="14" width="11.44140625" style="1" customWidth="1"/>
    <col min="15" max="15" width="11.77734375" style="1" customWidth="1"/>
    <col min="16" max="16" width="5.5546875" style="1" customWidth="1"/>
    <col min="17" max="17" width="11" style="1" customWidth="1"/>
    <col min="18" max="18" width="13.109375" style="1" customWidth="1"/>
    <col min="19" max="19" width="11" style="1" customWidth="1"/>
    <col min="20" max="20" width="13" style="1" customWidth="1"/>
    <col min="21" max="16384" width="9.109375" style="1"/>
  </cols>
  <sheetData>
    <row r="1" spans="2:23" ht="23.25" customHeight="1" x14ac:dyDescent="0.35">
      <c r="B1" s="149" t="s">
        <v>1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</row>
    <row r="2" spans="2:23" ht="12.75" customHeigh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3" ht="22.5" customHeight="1" x14ac:dyDescent="0.4">
      <c r="B3" s="145" t="s">
        <v>44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</row>
    <row r="4" spans="2:23" ht="15.6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2:23" ht="34.5" customHeight="1" x14ac:dyDescent="0.25">
      <c r="B5" s="146" t="s">
        <v>42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</row>
    <row r="6" spans="2:23" ht="6.75" customHeight="1" x14ac:dyDescent="0.3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2:23" ht="12" customHeight="1" thickBot="1" x14ac:dyDescent="0.3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2:23" s="6" customFormat="1" ht="29.25" customHeight="1" thickBot="1" x14ac:dyDescent="0.35">
      <c r="B8" s="147" t="s">
        <v>45</v>
      </c>
      <c r="C8" s="148"/>
      <c r="D8" s="148"/>
      <c r="E8" s="104">
        <v>700</v>
      </c>
      <c r="F8" s="102" t="s">
        <v>37</v>
      </c>
      <c r="G8" s="102"/>
      <c r="H8" s="102"/>
      <c r="I8" s="103"/>
      <c r="J8" s="3"/>
      <c r="K8" s="3"/>
      <c r="L8" s="3"/>
      <c r="M8" s="3"/>
      <c r="N8" s="3"/>
      <c r="O8" s="3"/>
      <c r="P8" s="5"/>
      <c r="Q8" s="3"/>
      <c r="R8" s="3"/>
      <c r="S8" s="3"/>
      <c r="T8" s="3"/>
    </row>
    <row r="9" spans="2:23" ht="27.75" customHeight="1" thickBot="1" x14ac:dyDescent="0.3">
      <c r="B9" s="127" t="s">
        <v>46</v>
      </c>
      <c r="C9" s="124" t="s">
        <v>21</v>
      </c>
      <c r="D9" s="125"/>
      <c r="E9" s="125"/>
      <c r="F9" s="125"/>
      <c r="G9" s="125"/>
      <c r="H9" s="125"/>
      <c r="I9" s="126"/>
      <c r="J9" s="119" t="s">
        <v>39</v>
      </c>
      <c r="K9" s="156" t="s">
        <v>30</v>
      </c>
      <c r="L9" s="157"/>
      <c r="M9" s="157"/>
      <c r="N9" s="157"/>
      <c r="O9" s="158"/>
      <c r="P9" s="5"/>
      <c r="Q9" s="150" t="s">
        <v>31</v>
      </c>
      <c r="R9" s="151"/>
      <c r="S9" s="152" t="s">
        <v>33</v>
      </c>
      <c r="T9" s="154" t="s">
        <v>32</v>
      </c>
    </row>
    <row r="10" spans="2:23" s="7" customFormat="1" ht="66.75" customHeight="1" thickBot="1" x14ac:dyDescent="0.3">
      <c r="B10" s="128"/>
      <c r="C10" s="160" t="s">
        <v>22</v>
      </c>
      <c r="D10" s="159" t="s">
        <v>23</v>
      </c>
      <c r="E10" s="140" t="s">
        <v>24</v>
      </c>
      <c r="F10" s="140" t="s">
        <v>3</v>
      </c>
      <c r="G10" s="140" t="s">
        <v>25</v>
      </c>
      <c r="H10" s="140" t="s">
        <v>4</v>
      </c>
      <c r="I10" s="138" t="s">
        <v>26</v>
      </c>
      <c r="J10" s="120"/>
      <c r="K10" s="47" t="s">
        <v>15</v>
      </c>
      <c r="L10" s="48" t="s">
        <v>17</v>
      </c>
      <c r="M10" s="86" t="s">
        <v>18</v>
      </c>
      <c r="N10" s="92" t="s">
        <v>19</v>
      </c>
      <c r="O10" s="64" t="s">
        <v>27</v>
      </c>
      <c r="P10" s="5"/>
      <c r="Q10" s="47" t="s">
        <v>20</v>
      </c>
      <c r="R10" s="79" t="s">
        <v>40</v>
      </c>
      <c r="S10" s="153"/>
      <c r="T10" s="155"/>
    </row>
    <row r="11" spans="2:23" s="24" customFormat="1" ht="17.25" customHeight="1" thickBot="1" x14ac:dyDescent="0.35">
      <c r="B11" s="128"/>
      <c r="C11" s="160"/>
      <c r="D11" s="159"/>
      <c r="E11" s="140"/>
      <c r="F11" s="140"/>
      <c r="G11" s="140"/>
      <c r="H11" s="140"/>
      <c r="I11" s="139"/>
      <c r="J11" s="120"/>
      <c r="K11" s="49" t="s">
        <v>16</v>
      </c>
      <c r="L11" s="50" t="s">
        <v>16</v>
      </c>
      <c r="M11" s="87" t="s">
        <v>16</v>
      </c>
      <c r="N11" s="93" t="s">
        <v>16</v>
      </c>
      <c r="O11" s="65" t="s">
        <v>2</v>
      </c>
      <c r="P11" s="5"/>
      <c r="Q11" s="49" t="s">
        <v>16</v>
      </c>
      <c r="R11" s="80" t="s">
        <v>16</v>
      </c>
      <c r="S11" s="73" t="s">
        <v>16</v>
      </c>
      <c r="T11" s="65" t="s">
        <v>2</v>
      </c>
    </row>
    <row r="12" spans="2:23" s="18" customFormat="1" ht="11.25" customHeight="1" x14ac:dyDescent="0.25">
      <c r="B12" s="128"/>
      <c r="C12" s="134">
        <v>1</v>
      </c>
      <c r="D12" s="117">
        <v>2</v>
      </c>
      <c r="E12" s="117">
        <v>3</v>
      </c>
      <c r="F12" s="117">
        <v>4</v>
      </c>
      <c r="G12" s="117">
        <v>5</v>
      </c>
      <c r="H12" s="117">
        <v>6</v>
      </c>
      <c r="I12" s="143">
        <v>7</v>
      </c>
      <c r="J12" s="141">
        <v>8</v>
      </c>
      <c r="K12" s="51">
        <v>9</v>
      </c>
      <c r="L12" s="52">
        <v>10</v>
      </c>
      <c r="M12" s="88">
        <v>11</v>
      </c>
      <c r="N12" s="94">
        <v>12</v>
      </c>
      <c r="O12" s="66">
        <v>13</v>
      </c>
      <c r="P12" s="17"/>
      <c r="Q12" s="55" t="s">
        <v>8</v>
      </c>
      <c r="R12" s="81" t="s">
        <v>9</v>
      </c>
      <c r="S12" s="74" t="s">
        <v>11</v>
      </c>
      <c r="T12" s="70" t="s">
        <v>12</v>
      </c>
      <c r="W12" s="115">
        <v>1</v>
      </c>
    </row>
    <row r="13" spans="2:23" s="20" customFormat="1" ht="15" customHeight="1" thickBot="1" x14ac:dyDescent="0.25">
      <c r="B13" s="129"/>
      <c r="C13" s="135"/>
      <c r="D13" s="118"/>
      <c r="E13" s="118"/>
      <c r="F13" s="118"/>
      <c r="G13" s="118"/>
      <c r="H13" s="118"/>
      <c r="I13" s="144"/>
      <c r="J13" s="142"/>
      <c r="K13" s="53" t="s">
        <v>5</v>
      </c>
      <c r="L13" s="54" t="s">
        <v>38</v>
      </c>
      <c r="M13" s="89" t="s">
        <v>43</v>
      </c>
      <c r="N13" s="95" t="s">
        <v>6</v>
      </c>
      <c r="O13" s="67" t="s">
        <v>7</v>
      </c>
      <c r="P13" s="19"/>
      <c r="Q13" s="53" t="s">
        <v>10</v>
      </c>
      <c r="R13" s="82" t="s">
        <v>41</v>
      </c>
      <c r="S13" s="75" t="s">
        <v>13</v>
      </c>
      <c r="T13" s="67" t="s">
        <v>14</v>
      </c>
      <c r="V13" s="20">
        <v>2023</v>
      </c>
      <c r="W13" s="20" t="s">
        <v>63</v>
      </c>
    </row>
    <row r="14" spans="2:23" s="16" customFormat="1" ht="15" customHeight="1" x14ac:dyDescent="0.3">
      <c r="B14" s="30" t="s">
        <v>49</v>
      </c>
      <c r="C14" s="13">
        <v>30</v>
      </c>
      <c r="D14" s="14">
        <v>1</v>
      </c>
      <c r="E14" s="31">
        <v>24</v>
      </c>
      <c r="F14" s="31">
        <f>(C14+D14)*24</f>
        <v>744</v>
      </c>
      <c r="G14" s="32">
        <f>(C14+D14)*8</f>
        <v>248</v>
      </c>
      <c r="H14" s="32">
        <f>(D14)*24</f>
        <v>24</v>
      </c>
      <c r="I14" s="105">
        <v>176</v>
      </c>
      <c r="J14" s="106">
        <f>E$8/I14</f>
        <v>3.9772727272727271</v>
      </c>
      <c r="K14" s="33">
        <f>F14*J14</f>
        <v>2959.090909090909</v>
      </c>
      <c r="L14" s="34">
        <f>(G14*J14)/2</f>
        <v>493.18181818181813</v>
      </c>
      <c r="M14" s="90">
        <f>H14*J14</f>
        <v>95.454545454545453</v>
      </c>
      <c r="N14" s="96">
        <f>K14+L14+M14</f>
        <v>3547.7272727272725</v>
      </c>
      <c r="O14" s="68">
        <f>N14/F14</f>
        <v>4.7684506353861194</v>
      </c>
      <c r="P14" s="15"/>
      <c r="Q14" s="33">
        <f>N14/12</f>
        <v>295.64393939393938</v>
      </c>
      <c r="R14" s="83">
        <f>ROUND((N14+Q14)*23.59%,2)</f>
        <v>906.65</v>
      </c>
      <c r="S14" s="76">
        <f>N14+Q14+R14</f>
        <v>4750.0212121212116</v>
      </c>
      <c r="T14" s="68">
        <f>S14/F14</f>
        <v>6.384437113066145</v>
      </c>
      <c r="V14" s="114">
        <v>3.5226999999999999</v>
      </c>
      <c r="W14" s="116">
        <v>4.66</v>
      </c>
    </row>
    <row r="15" spans="2:23" s="16" customFormat="1" ht="15" customHeight="1" x14ac:dyDescent="0.3">
      <c r="B15" s="35" t="s">
        <v>50</v>
      </c>
      <c r="C15" s="13">
        <v>29</v>
      </c>
      <c r="D15" s="14"/>
      <c r="E15" s="36">
        <v>24</v>
      </c>
      <c r="F15" s="36">
        <f t="shared" ref="F15:F25" si="0">(C15+D15)*24</f>
        <v>696</v>
      </c>
      <c r="G15" s="37">
        <f t="shared" ref="G15:G25" si="1">(C15+D15)*8</f>
        <v>232</v>
      </c>
      <c r="H15" s="37"/>
      <c r="I15" s="105">
        <v>168</v>
      </c>
      <c r="J15" s="107">
        <f t="shared" ref="J15:J25" si="2">E$8/I15</f>
        <v>4.166666666666667</v>
      </c>
      <c r="K15" s="38">
        <f>F15*J15</f>
        <v>2900</v>
      </c>
      <c r="L15" s="34">
        <f t="shared" ref="L15:L25" si="3">(G15*J15)/2</f>
        <v>483.33333333333337</v>
      </c>
      <c r="M15" s="90">
        <f t="shared" ref="M15:M25" si="4">H15*J15</f>
        <v>0</v>
      </c>
      <c r="N15" s="97">
        <f t="shared" ref="N15:N25" si="5">K15+L15+M15</f>
        <v>3383.3333333333335</v>
      </c>
      <c r="O15" s="68">
        <f t="shared" ref="O15:O25" si="6">N15/F15</f>
        <v>4.8611111111111116</v>
      </c>
      <c r="P15" s="15"/>
      <c r="Q15" s="38">
        <f>N15/12</f>
        <v>281.94444444444446</v>
      </c>
      <c r="R15" s="84">
        <f t="shared" ref="R15:R25" si="7">ROUND((N15+Q15)*23.59%,2)</f>
        <v>864.64</v>
      </c>
      <c r="S15" s="77">
        <f t="shared" ref="S15:S24" si="8">N15+Q15+R15</f>
        <v>4529.9177777777777</v>
      </c>
      <c r="T15" s="71">
        <f t="shared" ref="T15:T24" si="9">S15/F15</f>
        <v>6.5085025542784161</v>
      </c>
      <c r="V15" s="114">
        <v>3.875</v>
      </c>
      <c r="W15" s="116">
        <v>4.91</v>
      </c>
    </row>
    <row r="16" spans="2:23" s="16" customFormat="1" ht="15" customHeight="1" x14ac:dyDescent="0.3">
      <c r="B16" s="35" t="s">
        <v>51</v>
      </c>
      <c r="C16" s="13">
        <v>29</v>
      </c>
      <c r="D16" s="14">
        <v>2</v>
      </c>
      <c r="E16" s="36">
        <v>24</v>
      </c>
      <c r="F16" s="36">
        <f t="shared" si="0"/>
        <v>744</v>
      </c>
      <c r="G16" s="37">
        <f>(C16+D16)*8</f>
        <v>248</v>
      </c>
      <c r="H16" s="37">
        <f t="shared" ref="H16:H24" si="10">(D16)*24</f>
        <v>48</v>
      </c>
      <c r="I16" s="105">
        <v>159</v>
      </c>
      <c r="J16" s="107">
        <f>E$8/I16</f>
        <v>4.4025157232704402</v>
      </c>
      <c r="K16" s="38">
        <f t="shared" ref="K16:K25" si="11">F16*J16</f>
        <v>3275.4716981132074</v>
      </c>
      <c r="L16" s="34">
        <f t="shared" si="3"/>
        <v>545.91194968553464</v>
      </c>
      <c r="M16" s="90">
        <f>H16*J16</f>
        <v>211.32075471698113</v>
      </c>
      <c r="N16" s="97">
        <f t="shared" si="5"/>
        <v>4032.7044025157229</v>
      </c>
      <c r="O16" s="68">
        <f t="shared" si="6"/>
        <v>5.4203016162845739</v>
      </c>
      <c r="P16" s="15"/>
      <c r="Q16" s="38">
        <f t="shared" ref="Q16:Q25" si="12">N16/12</f>
        <v>336.05870020964358</v>
      </c>
      <c r="R16" s="84">
        <f t="shared" si="7"/>
        <v>1030.5899999999999</v>
      </c>
      <c r="S16" s="77">
        <f t="shared" si="8"/>
        <v>5399.3531027253666</v>
      </c>
      <c r="T16" s="71">
        <f t="shared" si="9"/>
        <v>7.2571950305448478</v>
      </c>
      <c r="V16" s="114">
        <v>3.3696000000000002</v>
      </c>
      <c r="W16" s="116">
        <v>5.0199999999999996</v>
      </c>
    </row>
    <row r="17" spans="2:23" s="16" customFormat="1" ht="15" customHeight="1" x14ac:dyDescent="0.3">
      <c r="B17" s="35" t="s">
        <v>52</v>
      </c>
      <c r="C17" s="13">
        <v>29</v>
      </c>
      <c r="D17" s="14">
        <v>1</v>
      </c>
      <c r="E17" s="36">
        <v>24</v>
      </c>
      <c r="F17" s="36">
        <f t="shared" si="0"/>
        <v>720</v>
      </c>
      <c r="G17" s="37">
        <f t="shared" si="1"/>
        <v>240</v>
      </c>
      <c r="H17" s="37">
        <f t="shared" si="10"/>
        <v>24</v>
      </c>
      <c r="I17" s="105">
        <v>167</v>
      </c>
      <c r="J17" s="107">
        <f t="shared" si="2"/>
        <v>4.1916167664670656</v>
      </c>
      <c r="K17" s="38">
        <f t="shared" si="11"/>
        <v>3017.9640718562873</v>
      </c>
      <c r="L17" s="34">
        <f t="shared" si="3"/>
        <v>502.99401197604789</v>
      </c>
      <c r="M17" s="90">
        <f t="shared" si="4"/>
        <v>100.59880239520957</v>
      </c>
      <c r="N17" s="97">
        <f t="shared" si="5"/>
        <v>3621.556886227545</v>
      </c>
      <c r="O17" s="68">
        <f t="shared" si="6"/>
        <v>5.0299401197604787</v>
      </c>
      <c r="P17" s="15"/>
      <c r="Q17" s="38">
        <f t="shared" si="12"/>
        <v>301.79640718562877</v>
      </c>
      <c r="R17" s="84">
        <f t="shared" si="7"/>
        <v>925.52</v>
      </c>
      <c r="S17" s="77">
        <f t="shared" si="8"/>
        <v>4848.8732934131731</v>
      </c>
      <c r="T17" s="71">
        <f t="shared" si="9"/>
        <v>6.7345462408516292</v>
      </c>
      <c r="V17" s="114">
        <v>4.3357000000000001</v>
      </c>
      <c r="W17" s="116">
        <v>4.71</v>
      </c>
    </row>
    <row r="18" spans="2:23" s="16" customFormat="1" ht="15" customHeight="1" x14ac:dyDescent="0.3">
      <c r="B18" s="35" t="s">
        <v>53</v>
      </c>
      <c r="C18" s="13">
        <v>27</v>
      </c>
      <c r="D18" s="14">
        <v>4</v>
      </c>
      <c r="E18" s="36">
        <v>24</v>
      </c>
      <c r="F18" s="36">
        <f t="shared" si="0"/>
        <v>744</v>
      </c>
      <c r="G18" s="37">
        <f t="shared" si="1"/>
        <v>248</v>
      </c>
      <c r="H18" s="37">
        <f t="shared" si="10"/>
        <v>96</v>
      </c>
      <c r="I18" s="105">
        <v>167</v>
      </c>
      <c r="J18" s="107">
        <f t="shared" si="2"/>
        <v>4.1916167664670656</v>
      </c>
      <c r="K18" s="38">
        <f>F18*J18</f>
        <v>3118.5628742514969</v>
      </c>
      <c r="L18" s="34">
        <f t="shared" si="3"/>
        <v>519.76047904191614</v>
      </c>
      <c r="M18" s="90">
        <f t="shared" si="4"/>
        <v>402.3952095808383</v>
      </c>
      <c r="N18" s="97">
        <f t="shared" si="5"/>
        <v>4040.7185628742509</v>
      </c>
      <c r="O18" s="68">
        <f t="shared" si="6"/>
        <v>5.4310733371965734</v>
      </c>
      <c r="P18" s="15"/>
      <c r="Q18" s="38">
        <f t="shared" si="12"/>
        <v>336.72654690618759</v>
      </c>
      <c r="R18" s="84">
        <f t="shared" si="7"/>
        <v>1032.6400000000001</v>
      </c>
      <c r="S18" s="77">
        <f t="shared" si="8"/>
        <v>5410.0851097804389</v>
      </c>
      <c r="T18" s="71">
        <f t="shared" si="9"/>
        <v>7.2716197712102675</v>
      </c>
      <c r="V18" s="114">
        <v>3.8994</v>
      </c>
      <c r="W18" s="116">
        <v>5.52</v>
      </c>
    </row>
    <row r="19" spans="2:23" s="16" customFormat="1" ht="15" customHeight="1" x14ac:dyDescent="0.3">
      <c r="B19" s="35" t="s">
        <v>54</v>
      </c>
      <c r="C19" s="13">
        <v>28</v>
      </c>
      <c r="D19" s="14">
        <v>2</v>
      </c>
      <c r="E19" s="36">
        <v>24</v>
      </c>
      <c r="F19" s="36">
        <f t="shared" si="0"/>
        <v>720</v>
      </c>
      <c r="G19" s="37">
        <f t="shared" si="1"/>
        <v>240</v>
      </c>
      <c r="H19" s="37">
        <f t="shared" si="10"/>
        <v>48</v>
      </c>
      <c r="I19" s="105">
        <v>152</v>
      </c>
      <c r="J19" s="107">
        <f t="shared" si="2"/>
        <v>4.6052631578947372</v>
      </c>
      <c r="K19" s="38">
        <f t="shared" si="11"/>
        <v>3315.7894736842109</v>
      </c>
      <c r="L19" s="34">
        <f t="shared" si="3"/>
        <v>552.63157894736844</v>
      </c>
      <c r="M19" s="90">
        <f t="shared" si="4"/>
        <v>221.0526315789474</v>
      </c>
      <c r="N19" s="97">
        <f t="shared" si="5"/>
        <v>4089.4736842105267</v>
      </c>
      <c r="O19" s="68">
        <f t="shared" si="6"/>
        <v>5.6798245614035094</v>
      </c>
      <c r="P19" s="15"/>
      <c r="Q19" s="38">
        <f t="shared" si="12"/>
        <v>340.78947368421058</v>
      </c>
      <c r="R19" s="84">
        <f t="shared" si="7"/>
        <v>1045.0999999999999</v>
      </c>
      <c r="S19" s="77">
        <f t="shared" si="8"/>
        <v>5475.363157894737</v>
      </c>
      <c r="T19" s="71">
        <f t="shared" si="9"/>
        <v>7.6046710526315788</v>
      </c>
      <c r="V19" s="114">
        <v>3.7126000000000001</v>
      </c>
      <c r="W19" s="116">
        <v>5.41</v>
      </c>
    </row>
    <row r="20" spans="2:23" s="16" customFormat="1" ht="15" customHeight="1" x14ac:dyDescent="0.3">
      <c r="B20" s="35" t="s">
        <v>55</v>
      </c>
      <c r="C20" s="13">
        <v>31</v>
      </c>
      <c r="D20" s="14"/>
      <c r="E20" s="36">
        <v>24</v>
      </c>
      <c r="F20" s="36">
        <f t="shared" si="0"/>
        <v>744</v>
      </c>
      <c r="G20" s="37">
        <f t="shared" si="1"/>
        <v>248</v>
      </c>
      <c r="H20" s="37"/>
      <c r="I20" s="105">
        <v>184</v>
      </c>
      <c r="J20" s="107">
        <f t="shared" si="2"/>
        <v>3.8043478260869565</v>
      </c>
      <c r="K20" s="38">
        <f t="shared" si="11"/>
        <v>2830.4347826086955</v>
      </c>
      <c r="L20" s="34">
        <f t="shared" si="3"/>
        <v>471.73913043478262</v>
      </c>
      <c r="M20" s="90">
        <f t="shared" si="4"/>
        <v>0</v>
      </c>
      <c r="N20" s="97">
        <f t="shared" si="5"/>
        <v>3302.173913043478</v>
      </c>
      <c r="O20" s="68">
        <f t="shared" si="6"/>
        <v>4.4384057971014492</v>
      </c>
      <c r="P20" s="15"/>
      <c r="Q20" s="38">
        <f t="shared" si="12"/>
        <v>275.18115942028982</v>
      </c>
      <c r="R20" s="84">
        <f t="shared" si="7"/>
        <v>843.9</v>
      </c>
      <c r="S20" s="77">
        <f t="shared" si="8"/>
        <v>4421.2550724637676</v>
      </c>
      <c r="T20" s="71">
        <f t="shared" si="9"/>
        <v>5.9425471404082897</v>
      </c>
      <c r="V20" s="114">
        <v>3.875</v>
      </c>
      <c r="W20" s="116">
        <v>5.29</v>
      </c>
    </row>
    <row r="21" spans="2:23" s="16" customFormat="1" ht="15" customHeight="1" x14ac:dyDescent="0.3">
      <c r="B21" s="35" t="s">
        <v>56</v>
      </c>
      <c r="C21" s="13">
        <v>31</v>
      </c>
      <c r="D21" s="14"/>
      <c r="E21" s="36">
        <v>24</v>
      </c>
      <c r="F21" s="36">
        <f t="shared" si="0"/>
        <v>744</v>
      </c>
      <c r="G21" s="37">
        <f t="shared" si="1"/>
        <v>248</v>
      </c>
      <c r="H21" s="37"/>
      <c r="I21" s="105">
        <v>176</v>
      </c>
      <c r="J21" s="107">
        <f t="shared" si="2"/>
        <v>3.9772727272727271</v>
      </c>
      <c r="K21" s="38">
        <f t="shared" si="11"/>
        <v>2959.090909090909</v>
      </c>
      <c r="L21" s="34">
        <f t="shared" si="3"/>
        <v>493.18181818181813</v>
      </c>
      <c r="M21" s="90">
        <f t="shared" si="4"/>
        <v>0</v>
      </c>
      <c r="N21" s="97">
        <f t="shared" si="5"/>
        <v>3452.272727272727</v>
      </c>
      <c r="O21" s="68">
        <f t="shared" si="6"/>
        <v>4.6401515151515147</v>
      </c>
      <c r="P21" s="15"/>
      <c r="Q21" s="38">
        <f t="shared" si="12"/>
        <v>287.68939393939394</v>
      </c>
      <c r="R21" s="84">
        <f t="shared" si="7"/>
        <v>882.26</v>
      </c>
      <c r="S21" s="77">
        <f t="shared" si="8"/>
        <v>4622.2221212121212</v>
      </c>
      <c r="T21" s="71">
        <f t="shared" si="9"/>
        <v>6.212664141414141</v>
      </c>
      <c r="V21" s="114">
        <v>3.3696000000000002</v>
      </c>
      <c r="W21" s="116">
        <v>5.54</v>
      </c>
    </row>
    <row r="22" spans="2:23" s="16" customFormat="1" ht="15" customHeight="1" x14ac:dyDescent="0.3">
      <c r="B22" s="35" t="s">
        <v>57</v>
      </c>
      <c r="C22" s="13">
        <v>30</v>
      </c>
      <c r="D22" s="14"/>
      <c r="E22" s="36">
        <v>24</v>
      </c>
      <c r="F22" s="36">
        <f t="shared" si="0"/>
        <v>720</v>
      </c>
      <c r="G22" s="37">
        <f t="shared" si="1"/>
        <v>240</v>
      </c>
      <c r="H22" s="37"/>
      <c r="I22" s="105">
        <v>168</v>
      </c>
      <c r="J22" s="107">
        <f>E$8/I22</f>
        <v>4.166666666666667</v>
      </c>
      <c r="K22" s="38">
        <f>F22*J22</f>
        <v>3000</v>
      </c>
      <c r="L22" s="34">
        <f t="shared" si="3"/>
        <v>500.00000000000006</v>
      </c>
      <c r="M22" s="90">
        <f t="shared" si="4"/>
        <v>0</v>
      </c>
      <c r="N22" s="97">
        <f t="shared" si="5"/>
        <v>3500</v>
      </c>
      <c r="O22" s="68">
        <f t="shared" si="6"/>
        <v>4.8611111111111107</v>
      </c>
      <c r="P22" s="15"/>
      <c r="Q22" s="38">
        <f t="shared" si="12"/>
        <v>291.66666666666669</v>
      </c>
      <c r="R22" s="84">
        <f t="shared" si="7"/>
        <v>894.45</v>
      </c>
      <c r="S22" s="77">
        <f t="shared" si="8"/>
        <v>4686.1166666666668</v>
      </c>
      <c r="T22" s="71">
        <f t="shared" si="9"/>
        <v>6.5084953703703707</v>
      </c>
      <c r="V22" s="114">
        <v>3.6905000000000001</v>
      </c>
      <c r="W22" s="116">
        <v>5</v>
      </c>
    </row>
    <row r="23" spans="2:23" s="16" customFormat="1" ht="15" customHeight="1" x14ac:dyDescent="0.3">
      <c r="B23" s="35" t="s">
        <v>58</v>
      </c>
      <c r="C23" s="13">
        <v>31</v>
      </c>
      <c r="D23" s="14"/>
      <c r="E23" s="36">
        <v>24</v>
      </c>
      <c r="F23" s="36">
        <f t="shared" si="0"/>
        <v>744</v>
      </c>
      <c r="G23" s="37">
        <f t="shared" si="1"/>
        <v>248</v>
      </c>
      <c r="H23" s="37"/>
      <c r="I23" s="105">
        <v>184</v>
      </c>
      <c r="J23" s="107">
        <f t="shared" si="2"/>
        <v>3.8043478260869565</v>
      </c>
      <c r="K23" s="38">
        <f t="shared" si="11"/>
        <v>2830.4347826086955</v>
      </c>
      <c r="L23" s="34">
        <f t="shared" si="3"/>
        <v>471.73913043478262</v>
      </c>
      <c r="M23" s="90">
        <f t="shared" si="4"/>
        <v>0</v>
      </c>
      <c r="N23" s="97">
        <f>K23+L23+M23</f>
        <v>3302.173913043478</v>
      </c>
      <c r="O23" s="68">
        <f t="shared" si="6"/>
        <v>4.4384057971014492</v>
      </c>
      <c r="P23" s="15"/>
      <c r="Q23" s="38">
        <f t="shared" si="12"/>
        <v>275.18115942028982</v>
      </c>
      <c r="R23" s="84">
        <f t="shared" si="7"/>
        <v>843.9</v>
      </c>
      <c r="S23" s="77">
        <f t="shared" si="8"/>
        <v>4421.2550724637676</v>
      </c>
      <c r="T23" s="71">
        <f t="shared" si="9"/>
        <v>5.9425471404082897</v>
      </c>
      <c r="V23" s="114">
        <v>3.5226999999999999</v>
      </c>
      <c r="W23" s="116">
        <v>5.15</v>
      </c>
    </row>
    <row r="24" spans="2:23" s="16" customFormat="1" ht="15" customHeight="1" x14ac:dyDescent="0.3">
      <c r="B24" s="39" t="s">
        <v>59</v>
      </c>
      <c r="C24" s="13">
        <v>29</v>
      </c>
      <c r="D24" s="14">
        <v>1</v>
      </c>
      <c r="E24" s="36">
        <v>24</v>
      </c>
      <c r="F24" s="36">
        <f t="shared" si="0"/>
        <v>720</v>
      </c>
      <c r="G24" s="37">
        <f t="shared" si="1"/>
        <v>240</v>
      </c>
      <c r="H24" s="37">
        <f t="shared" si="10"/>
        <v>24</v>
      </c>
      <c r="I24" s="105">
        <v>160</v>
      </c>
      <c r="J24" s="107">
        <f t="shared" si="2"/>
        <v>4.375</v>
      </c>
      <c r="K24" s="38">
        <f t="shared" si="11"/>
        <v>3150</v>
      </c>
      <c r="L24" s="34">
        <f t="shared" si="3"/>
        <v>525</v>
      </c>
      <c r="M24" s="90">
        <f t="shared" si="4"/>
        <v>105</v>
      </c>
      <c r="N24" s="97">
        <f t="shared" si="5"/>
        <v>3780</v>
      </c>
      <c r="O24" s="68">
        <f t="shared" si="6"/>
        <v>5.25</v>
      </c>
      <c r="P24" s="15"/>
      <c r="Q24" s="40">
        <f t="shared" si="12"/>
        <v>315</v>
      </c>
      <c r="R24" s="84">
        <f t="shared" si="7"/>
        <v>966.01</v>
      </c>
      <c r="S24" s="77">
        <f t="shared" si="8"/>
        <v>5061.01</v>
      </c>
      <c r="T24" s="71">
        <f t="shared" si="9"/>
        <v>7.0291805555555555</v>
      </c>
      <c r="V24" s="114">
        <v>3.7126000000000001</v>
      </c>
      <c r="W24" s="116">
        <v>0</v>
      </c>
    </row>
    <row r="25" spans="2:23" s="16" customFormat="1" ht="15" customHeight="1" thickBot="1" x14ac:dyDescent="0.35">
      <c r="B25" s="41" t="s">
        <v>60</v>
      </c>
      <c r="C25" s="13">
        <v>27</v>
      </c>
      <c r="D25" s="14">
        <v>4</v>
      </c>
      <c r="E25" s="42">
        <v>24</v>
      </c>
      <c r="F25" s="42">
        <f t="shared" si="0"/>
        <v>744</v>
      </c>
      <c r="G25" s="43">
        <f t="shared" si="1"/>
        <v>248</v>
      </c>
      <c r="H25" s="44">
        <f>(D25)*24</f>
        <v>96</v>
      </c>
      <c r="I25" s="105">
        <v>142</v>
      </c>
      <c r="J25" s="107">
        <f t="shared" si="2"/>
        <v>4.929577464788732</v>
      </c>
      <c r="K25" s="38">
        <f t="shared" si="11"/>
        <v>3667.6056338028166</v>
      </c>
      <c r="L25" s="34">
        <f t="shared" si="3"/>
        <v>611.26760563380276</v>
      </c>
      <c r="M25" s="90">
        <f t="shared" si="4"/>
        <v>473.23943661971828</v>
      </c>
      <c r="N25" s="97">
        <f t="shared" si="5"/>
        <v>4752.1126760563384</v>
      </c>
      <c r="O25" s="68">
        <f t="shared" si="6"/>
        <v>6.387248220505831</v>
      </c>
      <c r="P25" s="15"/>
      <c r="Q25" s="45">
        <f t="shared" si="12"/>
        <v>396.00938967136153</v>
      </c>
      <c r="R25" s="84">
        <f t="shared" si="7"/>
        <v>1214.44</v>
      </c>
      <c r="S25" s="77">
        <f>N25+Q25+R25</f>
        <v>6362.5620657276995</v>
      </c>
      <c r="T25" s="72">
        <f>S25/F25</f>
        <v>8.551830733504973</v>
      </c>
      <c r="V25" s="114">
        <v>4.0789</v>
      </c>
      <c r="W25" s="116">
        <v>0</v>
      </c>
    </row>
    <row r="26" spans="2:23" s="23" customFormat="1" ht="21.75" customHeight="1" thickBot="1" x14ac:dyDescent="0.35">
      <c r="B26" s="57" t="s">
        <v>0</v>
      </c>
      <c r="C26" s="58">
        <f>SUM(C14:C25)</f>
        <v>351</v>
      </c>
      <c r="D26" s="59">
        <f>SUM(D14:D25)</f>
        <v>15</v>
      </c>
      <c r="E26" s="60"/>
      <c r="F26" s="61">
        <f>SUM(F14:F25)</f>
        <v>8784</v>
      </c>
      <c r="G26" s="61">
        <f>SUM(G14:G25)</f>
        <v>2928</v>
      </c>
      <c r="H26" s="61">
        <f>SUM(H14:H25)</f>
        <v>360</v>
      </c>
      <c r="I26" s="62">
        <f>SUM(I14:I25)</f>
        <v>2003</v>
      </c>
      <c r="J26" s="108"/>
      <c r="K26" s="56">
        <f>SUM(K14:K25)</f>
        <v>37024.44513510722</v>
      </c>
      <c r="L26" s="63">
        <f t="shared" ref="L26:N26" si="13">SUM(L14:L25)</f>
        <v>6170.7408558512052</v>
      </c>
      <c r="M26" s="91">
        <f>SUM(M14:M25)</f>
        <v>1609.0613803462402</v>
      </c>
      <c r="N26" s="98">
        <f t="shared" si="13"/>
        <v>44804.247371304678</v>
      </c>
      <c r="O26" s="69">
        <f>N26/F26</f>
        <v>5.1006656843470717</v>
      </c>
      <c r="P26" s="22"/>
      <c r="Q26" s="56">
        <f>SUM(Q14:Q25)</f>
        <v>3733.6872809420565</v>
      </c>
      <c r="R26" s="85">
        <f>SUM(R14:R25)</f>
        <v>11450.1</v>
      </c>
      <c r="S26" s="78">
        <f>SUM(S14:S25)</f>
        <v>59988.034652246744</v>
      </c>
      <c r="T26" s="69">
        <f>S26/F26+0.005211472</f>
        <v>6.8344503896055038</v>
      </c>
    </row>
    <row r="27" spans="2:23" ht="24.75" customHeight="1" thickBot="1" x14ac:dyDescent="0.4">
      <c r="B27" s="3"/>
      <c r="C27" s="3"/>
      <c r="D27" s="3"/>
      <c r="E27" s="3"/>
      <c r="F27" s="3"/>
      <c r="G27" s="3"/>
      <c r="H27" s="3"/>
      <c r="I27" s="3"/>
      <c r="J27" s="3"/>
      <c r="K27" s="8"/>
      <c r="L27" s="8"/>
      <c r="M27" s="8"/>
      <c r="N27" s="8"/>
      <c r="O27" s="8"/>
      <c r="P27" s="5"/>
      <c r="Q27" s="8"/>
      <c r="R27" s="3"/>
      <c r="S27" s="136" t="s">
        <v>47</v>
      </c>
      <c r="T27" s="137"/>
    </row>
    <row r="28" spans="2:23" ht="6" customHeight="1" x14ac:dyDescent="0.35">
      <c r="B28" s="3"/>
      <c r="C28" s="3"/>
      <c r="D28" s="3"/>
      <c r="E28" s="3"/>
      <c r="F28" s="3"/>
      <c r="G28" s="3"/>
      <c r="H28" s="3"/>
      <c r="I28" s="3"/>
      <c r="J28" s="3"/>
      <c r="K28" s="8"/>
      <c r="L28" s="8"/>
      <c r="M28" s="8"/>
      <c r="N28" s="8"/>
      <c r="O28" s="8"/>
      <c r="P28" s="5"/>
      <c r="Q28" s="8"/>
      <c r="R28" s="3"/>
      <c r="S28" s="3"/>
      <c r="T28" s="3"/>
    </row>
    <row r="29" spans="2:23" s="6" customFormat="1" ht="15" customHeight="1" x14ac:dyDescent="0.35">
      <c r="B29" s="27" t="s">
        <v>61</v>
      </c>
      <c r="G29" s="109"/>
    </row>
    <row r="30" spans="2:23" s="6" customFormat="1" ht="15" customHeight="1" x14ac:dyDescent="0.3">
      <c r="B30" s="28" t="s">
        <v>48</v>
      </c>
      <c r="C30" s="21"/>
      <c r="D30" s="21"/>
      <c r="E30" s="21"/>
      <c r="F30" s="21"/>
      <c r="G30" s="21"/>
      <c r="H30" s="21"/>
      <c r="I30" s="21"/>
      <c r="J30" s="21"/>
      <c r="P30" s="5"/>
    </row>
    <row r="31" spans="2:23" ht="12.75" customHeight="1" x14ac:dyDescent="0.25"/>
    <row r="32" spans="2:23" ht="7.5" customHeight="1" x14ac:dyDescent="0.25"/>
    <row r="33" spans="2:10" s="6" customFormat="1" ht="22.5" customHeight="1" x14ac:dyDescent="0.3">
      <c r="B33" s="131" t="s">
        <v>28</v>
      </c>
      <c r="C33" s="132"/>
      <c r="D33" s="132"/>
      <c r="E33" s="132"/>
      <c r="F33" s="132"/>
      <c r="G33" s="132"/>
      <c r="H33" s="132"/>
      <c r="I33" s="133"/>
    </row>
    <row r="34" spans="2:10" ht="18" customHeight="1" x14ac:dyDescent="0.3">
      <c r="B34" s="130"/>
      <c r="C34" s="130"/>
      <c r="D34" s="130"/>
      <c r="E34" s="9"/>
      <c r="F34" s="10"/>
      <c r="G34" s="10"/>
      <c r="H34" s="10"/>
      <c r="I34" s="10"/>
      <c r="J34" s="110" t="s">
        <v>62</v>
      </c>
    </row>
    <row r="35" spans="2:10" s="6" customFormat="1" ht="16.5" customHeight="1" x14ac:dyDescent="0.3">
      <c r="B35" s="122" t="s">
        <v>34</v>
      </c>
      <c r="C35" s="122"/>
      <c r="D35" s="122"/>
      <c r="E35" s="122"/>
      <c r="F35" s="122"/>
      <c r="G35" s="112">
        <v>0.05</v>
      </c>
      <c r="H35" s="26" t="s">
        <v>2</v>
      </c>
      <c r="I35" s="11"/>
      <c r="J35" s="111">
        <v>0.04</v>
      </c>
    </row>
    <row r="36" spans="2:10" s="6" customFormat="1" ht="16.5" customHeight="1" x14ac:dyDescent="0.3">
      <c r="B36" s="123" t="s">
        <v>35</v>
      </c>
      <c r="C36" s="123"/>
      <c r="D36" s="123"/>
      <c r="E36" s="123"/>
      <c r="F36" s="123"/>
      <c r="G36" s="112">
        <v>0.04</v>
      </c>
      <c r="H36" s="26" t="s">
        <v>2</v>
      </c>
      <c r="I36" s="11"/>
      <c r="J36" s="111">
        <v>0.03</v>
      </c>
    </row>
    <row r="37" spans="2:10" s="6" customFormat="1" ht="16.5" customHeight="1" x14ac:dyDescent="0.3">
      <c r="B37" s="123" t="s">
        <v>36</v>
      </c>
      <c r="C37" s="123"/>
      <c r="D37" s="123"/>
      <c r="E37" s="123"/>
      <c r="F37" s="123"/>
      <c r="G37" s="112">
        <v>0.06</v>
      </c>
      <c r="H37" s="26" t="s">
        <v>2</v>
      </c>
      <c r="I37" s="11"/>
      <c r="J37" s="111">
        <v>0.05</v>
      </c>
    </row>
    <row r="38" spans="2:10" s="6" customFormat="1" ht="8.25" customHeight="1" x14ac:dyDescent="0.3">
      <c r="B38" s="29"/>
      <c r="C38" s="29"/>
      <c r="D38" s="29"/>
      <c r="E38" s="29"/>
      <c r="F38" s="29"/>
      <c r="G38" s="25"/>
      <c r="H38" s="26"/>
      <c r="I38" s="11"/>
    </row>
    <row r="39" spans="2:10" s="6" customFormat="1" ht="29.25" customHeight="1" x14ac:dyDescent="0.3">
      <c r="B39" s="121" t="s">
        <v>29</v>
      </c>
      <c r="C39" s="121"/>
      <c r="D39" s="121"/>
      <c r="E39" s="121"/>
      <c r="F39" s="121"/>
      <c r="G39" s="99">
        <f>T26+G35+G36+G37</f>
        <v>6.9844503896055032</v>
      </c>
      <c r="H39" s="100" t="s">
        <v>2</v>
      </c>
      <c r="I39" s="101"/>
    </row>
    <row r="40" spans="2:10" x14ac:dyDescent="0.25">
      <c r="E40" s="12"/>
    </row>
    <row r="42" spans="2:10" ht="15.6" x14ac:dyDescent="0.3">
      <c r="B42" s="46"/>
    </row>
  </sheetData>
  <mergeCells count="33">
    <mergeCell ref="B36:F36"/>
    <mergeCell ref="B37:F37"/>
    <mergeCell ref="B39:F39"/>
    <mergeCell ref="I12:I13"/>
    <mergeCell ref="J12:J13"/>
    <mergeCell ref="B35:F35"/>
    <mergeCell ref="C12:C13"/>
    <mergeCell ref="D12:D13"/>
    <mergeCell ref="E12:E13"/>
    <mergeCell ref="F12:F13"/>
    <mergeCell ref="H10:H11"/>
    <mergeCell ref="I10:I11"/>
    <mergeCell ref="S27:T27"/>
    <mergeCell ref="B33:I33"/>
    <mergeCell ref="B34:D34"/>
    <mergeCell ref="G12:G13"/>
    <mergeCell ref="H12:H13"/>
    <mergeCell ref="B1:T1"/>
    <mergeCell ref="B3:T3"/>
    <mergeCell ref="B5:T5"/>
    <mergeCell ref="B8:D8"/>
    <mergeCell ref="B9:B13"/>
    <mergeCell ref="C9:I9"/>
    <mergeCell ref="J9:J11"/>
    <mergeCell ref="K9:O9"/>
    <mergeCell ref="Q9:R9"/>
    <mergeCell ref="S9:S10"/>
    <mergeCell ref="T9:T10"/>
    <mergeCell ref="C10:C11"/>
    <mergeCell ref="D10:D11"/>
    <mergeCell ref="E10:E11"/>
    <mergeCell ref="F10:F11"/>
    <mergeCell ref="G10:G11"/>
  </mergeCells>
  <pageMargins left="0.31496062992125984" right="0.31496062992125984" top="0.6692913385826772" bottom="0.59055118110236227" header="0.31496062992125984" footer="0.31496062992125984"/>
  <pageSetup paperSize="9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F28EBB1BA9A5D74B8887D1D0355963EB" ma:contentTypeVersion="13" ma:contentTypeDescription="Izveidot jaunu dokumentu." ma:contentTypeScope="" ma:versionID="4bdc5dbf05e9d1d33cefd0fea84b5bf2">
  <xsd:schema xmlns:xsd="http://www.w3.org/2001/XMLSchema" xmlns:xs="http://www.w3.org/2001/XMLSchema" xmlns:p="http://schemas.microsoft.com/office/2006/metadata/properties" xmlns:ns2="91b49ab1-9be5-4af7-9e50-846f311e3d04" xmlns:ns3="2570daea-32e5-443d-864e-89f901ca737d" targetNamespace="http://schemas.microsoft.com/office/2006/metadata/properties" ma:root="true" ma:fieldsID="083489b78bf5dea9677703ef2f0cb1bb" ns2:_="" ns3:_="">
    <xsd:import namespace="91b49ab1-9be5-4af7-9e50-846f311e3d04"/>
    <xsd:import namespace="2570daea-32e5-443d-864e-89f901ca73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49ab1-9be5-4af7-9e50-846f311e3d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e01d4dec-29c4-41e7-989f-1fbfffcc4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0daea-32e5-443d-864e-89f901ca737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f28ba81-43cb-40ab-be5b-551047c626d1}" ma:internalName="TaxCatchAll" ma:showField="CatchAllData" ma:web="2570daea-32e5-443d-864e-89f901ca73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570daea-32e5-443d-864e-89f901ca737d" xsi:nil="true"/>
    <lcf76f155ced4ddcb4097134ff3c332f xmlns="91b49ab1-9be5-4af7-9e50-846f311e3d0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800541A-D419-40BA-B040-E7CAA77AFBAB}"/>
</file>

<file path=customXml/itemProps2.xml><?xml version="1.0" encoding="utf-8"?>
<ds:datastoreItem xmlns:ds="http://schemas.openxmlformats.org/officeDocument/2006/customXml" ds:itemID="{770E02BA-018D-4C0F-B2E5-205CD08F269C}"/>
</file>

<file path=customXml/itemProps3.xml><?xml version="1.0" encoding="utf-8"?>
<ds:datastoreItem xmlns:ds="http://schemas.openxmlformats.org/officeDocument/2006/customXml" ds:itemID="{CCA77654-F098-49A0-BD3B-96B4A1E846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</vt:lpstr>
      <vt:lpstr>2024 (2)</vt:lpstr>
    </vt:vector>
  </TitlesOfParts>
  <Company>SIA Tornis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Elīna Virtmane</cp:lastModifiedBy>
  <cp:lastPrinted>2022-01-27T23:58:55Z</cp:lastPrinted>
  <dcterms:created xsi:type="dcterms:W3CDTF">2013-03-25T17:12:18Z</dcterms:created>
  <dcterms:modified xsi:type="dcterms:W3CDTF">2023-12-21T09:17:26Z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0x010100F28EBB1BA9A5D74B8887D1D0355963EB</vt:lpwstr>
  </property>
</Properties>
</file>