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6_Skaidrojumi Prezentacijas\Nozaru ieteikumi\Apsardzes pakalpojumi\"/>
    </mc:Choice>
  </mc:AlternateContent>
  <xr:revisionPtr revIDLastSave="0" documentId="13_ncr:1_{8E2132A4-3304-4125-A57D-C1793A538E2B}" xr6:coauthVersionLast="40" xr6:coauthVersionMax="40" xr10:uidLastSave="{00000000-0000-0000-0000-000000000000}"/>
  <bookViews>
    <workbookView xWindow="0" yWindow="0" windowWidth="17115" windowHeight="9435" xr2:uid="{00000000-000D-0000-FFFF-FFFF00000000}"/>
  </bookViews>
  <sheets>
    <sheet name="2019" sheetId="1" r:id="rId1"/>
    <sheet name="2019 (jauna versija)" sheetId="2" r:id="rId2"/>
  </sheets>
  <calcPr calcId="181029"/>
</workbook>
</file>

<file path=xl/calcChain.xml><?xml version="1.0" encoding="utf-8"?>
<calcChain xmlns="http://schemas.openxmlformats.org/spreadsheetml/2006/main">
  <c r="I26" i="2" l="1"/>
  <c r="D26" i="2"/>
  <c r="C26" i="2"/>
  <c r="J14" i="2" l="1"/>
  <c r="H17" i="2"/>
  <c r="H18" i="2"/>
  <c r="H19" i="2"/>
  <c r="H24" i="2"/>
  <c r="H25" i="2"/>
  <c r="H14" i="2"/>
  <c r="H26" i="2" s="1"/>
  <c r="G25" i="2"/>
  <c r="G15" i="2"/>
  <c r="G16" i="2"/>
  <c r="G17" i="2"/>
  <c r="G18" i="2"/>
  <c r="G19" i="2"/>
  <c r="G20" i="2"/>
  <c r="G21" i="2"/>
  <c r="G22" i="2"/>
  <c r="G23" i="2"/>
  <c r="G24" i="2"/>
  <c r="G14" i="2"/>
  <c r="G26" i="2" s="1"/>
  <c r="M14" i="2" l="1"/>
  <c r="L14" i="2"/>
  <c r="J15" i="2" l="1"/>
  <c r="J16" i="2"/>
  <c r="J17" i="2"/>
  <c r="J18" i="2"/>
  <c r="J19" i="2"/>
  <c r="J20" i="2"/>
  <c r="J21" i="2"/>
  <c r="J22" i="2"/>
  <c r="J23" i="2"/>
  <c r="J24" i="2"/>
  <c r="J25" i="2"/>
  <c r="M25" i="2" l="1"/>
  <c r="L25" i="2"/>
  <c r="L23" i="2"/>
  <c r="M23" i="2"/>
  <c r="L19" i="2"/>
  <c r="M19" i="2"/>
  <c r="L15" i="2"/>
  <c r="M15" i="2"/>
  <c r="M22" i="2"/>
  <c r="L22" i="2"/>
  <c r="M18" i="2"/>
  <c r="L18" i="2"/>
  <c r="M21" i="2"/>
  <c r="L21" i="2"/>
  <c r="L17" i="2"/>
  <c r="M17" i="2"/>
  <c r="L24" i="2"/>
  <c r="M24" i="2"/>
  <c r="M20" i="2"/>
  <c r="L20" i="2"/>
  <c r="L16" i="2"/>
  <c r="M16" i="2"/>
  <c r="F25" i="2"/>
  <c r="F24" i="2"/>
  <c r="F23" i="2"/>
  <c r="F22" i="2"/>
  <c r="F21" i="2"/>
  <c r="F20" i="2"/>
  <c r="F19" i="2"/>
  <c r="K19" i="2" s="1"/>
  <c r="F18" i="2"/>
  <c r="F17" i="2"/>
  <c r="F16" i="2"/>
  <c r="F15" i="2"/>
  <c r="K15" i="2" s="1"/>
  <c r="F14" i="2"/>
  <c r="K14" i="2" s="1"/>
  <c r="N14" i="2" l="1"/>
  <c r="Q14" i="2"/>
  <c r="R14" i="2" s="1"/>
  <c r="S14" i="2" s="1"/>
  <c r="T14" i="2" s="1"/>
  <c r="O14" i="2"/>
  <c r="F26" i="2"/>
  <c r="K21" i="2"/>
  <c r="K23" i="2"/>
  <c r="K25" i="2"/>
  <c r="N15" i="2"/>
  <c r="O15" i="2" s="1"/>
  <c r="K17" i="2"/>
  <c r="K16" i="2"/>
  <c r="K26" i="2" s="1"/>
  <c r="K18" i="2"/>
  <c r="K24" i="2"/>
  <c r="N24" i="2" s="1"/>
  <c r="O24" i="2" s="1"/>
  <c r="K20" i="2"/>
  <c r="K22" i="2"/>
  <c r="N19" i="2"/>
  <c r="O19" i="2" s="1"/>
  <c r="H11" i="1"/>
  <c r="K11" i="1" s="1"/>
  <c r="H12" i="1"/>
  <c r="H13" i="1"/>
  <c r="K13" i="1" s="1"/>
  <c r="H14" i="1"/>
  <c r="J14" i="1"/>
  <c r="H15" i="1"/>
  <c r="H16" i="1"/>
  <c r="H17" i="1"/>
  <c r="H18" i="1"/>
  <c r="J18" i="1" s="1"/>
  <c r="H19" i="1"/>
  <c r="K19" i="1" s="1"/>
  <c r="H20" i="1"/>
  <c r="K20" i="1" s="1"/>
  <c r="H21" i="1"/>
  <c r="K21" i="1" s="1"/>
  <c r="H22" i="1"/>
  <c r="K22" i="1" s="1"/>
  <c r="K15" i="1"/>
  <c r="J17" i="1"/>
  <c r="K16" i="1"/>
  <c r="K17" i="1"/>
  <c r="J16" i="1"/>
  <c r="F11" i="1"/>
  <c r="J12" i="1"/>
  <c r="D23" i="1"/>
  <c r="C23" i="1"/>
  <c r="G23" i="1"/>
  <c r="F22" i="1"/>
  <c r="I22" i="1" s="1"/>
  <c r="F21" i="1"/>
  <c r="F20" i="1"/>
  <c r="I20" i="1" s="1"/>
  <c r="F19" i="1"/>
  <c r="I19" i="1" s="1"/>
  <c r="F18" i="1"/>
  <c r="F17" i="1"/>
  <c r="F16" i="1"/>
  <c r="I16" i="1" s="1"/>
  <c r="F15" i="1"/>
  <c r="F14" i="1"/>
  <c r="F13" i="1"/>
  <c r="I13" i="1" s="1"/>
  <c r="F12" i="1"/>
  <c r="K14" i="1"/>
  <c r="I21" i="1"/>
  <c r="I17" i="1"/>
  <c r="J13" i="1"/>
  <c r="K18" i="1"/>
  <c r="J22" i="1" l="1"/>
  <c r="L13" i="1"/>
  <c r="I15" i="1"/>
  <c r="I12" i="1"/>
  <c r="J15" i="1"/>
  <c r="L16" i="1"/>
  <c r="J20" i="1"/>
  <c r="L20" i="1" s="1"/>
  <c r="K12" i="1"/>
  <c r="L12" i="1" s="1"/>
  <c r="M12" i="1" s="1"/>
  <c r="N12" i="1" s="1"/>
  <c r="O12" i="1" s="1"/>
  <c r="P12" i="1" s="1"/>
  <c r="J19" i="1"/>
  <c r="L19" i="1" s="1"/>
  <c r="L22" i="1"/>
  <c r="M22" i="1" s="1"/>
  <c r="I11" i="1"/>
  <c r="I18" i="1"/>
  <c r="L18" i="1" s="1"/>
  <c r="M18" i="1" s="1"/>
  <c r="N18" i="1" s="1"/>
  <c r="J11" i="1"/>
  <c r="L17" i="1"/>
  <c r="F23" i="1"/>
  <c r="Q19" i="2"/>
  <c r="R19" i="2" s="1"/>
  <c r="S19" i="2" s="1"/>
  <c r="T19" i="2" s="1"/>
  <c r="N25" i="2"/>
  <c r="O25" i="2" s="1"/>
  <c r="N20" i="2"/>
  <c r="O20" i="2" s="1"/>
  <c r="N21" i="2"/>
  <c r="O21" i="2" s="1"/>
  <c r="M26" i="2"/>
  <c r="N23" i="2"/>
  <c r="O23" i="2" s="1"/>
  <c r="N22" i="2"/>
  <c r="O22" i="2" s="1"/>
  <c r="N18" i="2"/>
  <c r="O18" i="2" s="1"/>
  <c r="Q15" i="2"/>
  <c r="R15" i="2" s="1"/>
  <c r="S15" i="2" s="1"/>
  <c r="T15" i="2" s="1"/>
  <c r="N16" i="2"/>
  <c r="O16" i="2" s="1"/>
  <c r="L26" i="2"/>
  <c r="N17" i="2"/>
  <c r="O17" i="2" s="1"/>
  <c r="Q24" i="2"/>
  <c r="R24" i="2" s="1"/>
  <c r="S24" i="2" s="1"/>
  <c r="T24" i="2" s="1"/>
  <c r="M17" i="1"/>
  <c r="M13" i="1"/>
  <c r="N13" i="1" s="1"/>
  <c r="M16" i="1"/>
  <c r="L11" i="1"/>
  <c r="I14" i="1"/>
  <c r="N22" i="1"/>
  <c r="O22" i="1" s="1"/>
  <c r="P22" i="1" s="1"/>
  <c r="J21" i="1"/>
  <c r="L21" i="1" s="1"/>
  <c r="K23" i="1" l="1"/>
  <c r="L15" i="1"/>
  <c r="M15" i="1" s="1"/>
  <c r="M20" i="1"/>
  <c r="N20" i="1"/>
  <c r="O20" i="1" s="1"/>
  <c r="P20" i="1" s="1"/>
  <c r="M19" i="1"/>
  <c r="N19" i="1"/>
  <c r="O19" i="1" s="1"/>
  <c r="P19" i="1" s="1"/>
  <c r="N16" i="1"/>
  <c r="O16" i="1" s="1"/>
  <c r="P16" i="1" s="1"/>
  <c r="O18" i="1"/>
  <c r="P18" i="1" s="1"/>
  <c r="Q17" i="2"/>
  <c r="Q22" i="2"/>
  <c r="R22" i="2" s="1"/>
  <c r="S22" i="2" s="1"/>
  <c r="T22" i="2" s="1"/>
  <c r="Q20" i="2"/>
  <c r="R20" i="2" s="1"/>
  <c r="S20" i="2" s="1"/>
  <c r="T20" i="2" s="1"/>
  <c r="Q16" i="2"/>
  <c r="R16" i="2" s="1"/>
  <c r="S16" i="2" s="1"/>
  <c r="T16" i="2" s="1"/>
  <c r="Q23" i="2"/>
  <c r="R23" i="2" s="1"/>
  <c r="S23" i="2" s="1"/>
  <c r="T23" i="2" s="1"/>
  <c r="Q25" i="2"/>
  <c r="R25" i="2" s="1"/>
  <c r="S25" i="2" s="1"/>
  <c r="T25" i="2" s="1"/>
  <c r="Q18" i="2"/>
  <c r="R18" i="2" s="1"/>
  <c r="S18" i="2" s="1"/>
  <c r="T18" i="2" s="1"/>
  <c r="Q21" i="2"/>
  <c r="R21" i="2" s="1"/>
  <c r="S21" i="2" s="1"/>
  <c r="T21" i="2" s="1"/>
  <c r="R17" i="2"/>
  <c r="S17" i="2" s="1"/>
  <c r="T17" i="2" s="1"/>
  <c r="N26" i="2"/>
  <c r="O26" i="2" s="1"/>
  <c r="M21" i="1"/>
  <c r="N21" i="1" s="1"/>
  <c r="O21" i="1" s="1"/>
  <c r="P21" i="1" s="1"/>
  <c r="M11" i="1"/>
  <c r="N11" i="1" s="1"/>
  <c r="J23" i="1"/>
  <c r="O13" i="1"/>
  <c r="P13" i="1" s="1"/>
  <c r="N17" i="1"/>
  <c r="O17" i="1" s="1"/>
  <c r="P17" i="1" s="1"/>
  <c r="N15" i="1"/>
  <c r="O15" i="1" s="1"/>
  <c r="P15" i="1" s="1"/>
  <c r="L14" i="1"/>
  <c r="L23" i="1" s="1"/>
  <c r="I23" i="1"/>
  <c r="Q26" i="2" l="1"/>
  <c r="R26" i="2"/>
  <c r="S26" i="2"/>
  <c r="M14" i="1"/>
  <c r="M23" i="1" s="1"/>
  <c r="O11" i="1"/>
  <c r="T26" i="2" l="1"/>
  <c r="G39" i="2" s="1"/>
  <c r="N14" i="1"/>
  <c r="N23" i="1" s="1"/>
  <c r="P11" i="1"/>
  <c r="O14" i="1" l="1"/>
  <c r="P14" i="1" s="1"/>
  <c r="O23" i="1" l="1"/>
  <c r="P23" i="1" s="1"/>
  <c r="E33" i="1" s="1"/>
</calcChain>
</file>

<file path=xl/sharedStrings.xml><?xml version="1.0" encoding="utf-8"?>
<sst xmlns="http://schemas.openxmlformats.org/spreadsheetml/2006/main" count="117" uniqueCount="99">
  <si>
    <t>Darba dienas, brīvdienas, svētku dienas</t>
  </si>
  <si>
    <t>darba dienu un brīvdienu skaits mēnesī</t>
  </si>
  <si>
    <t>svētku dienu skaits mēnesī</t>
  </si>
  <si>
    <t>stundu skaits dienā</t>
  </si>
  <si>
    <t>stundu skaits mēnesī</t>
  </si>
  <si>
    <t xml:space="preserve"> KOPĀ</t>
  </si>
  <si>
    <t>normas stundu skaits mēn. 1 cilv.</t>
  </si>
  <si>
    <t>Bruto pamatalga EUR/mēnesī</t>
  </si>
  <si>
    <t>Piemaksa par darbu nakts stundās (22:00-6:00) EUR/mēnesī</t>
  </si>
  <si>
    <t>Piemaksa par darbu svētku dienās EUR/mēnesī</t>
  </si>
  <si>
    <t>KOPĀ Bruto algas summa EUR/mēnesī</t>
  </si>
  <si>
    <t>Atvaļinājumu uzkrājums EUR/mēnesī</t>
  </si>
  <si>
    <t>KOPĀ DD izmaksas EUR/mēnesī</t>
  </si>
  <si>
    <t>KOPĀ DD izmaksas stundas likme EUR/stundā</t>
  </si>
  <si>
    <t>min.stundas tarifa likme      ( st./ EUR )</t>
  </si>
  <si>
    <t>Formastērps/darba apģērbs:</t>
  </si>
  <si>
    <t>Aprīkojums/speclīdzekļi/sakaru iekārtas:</t>
  </si>
  <si>
    <t>Administrācijas un apmācību izmaksas:</t>
  </si>
  <si>
    <t>Stundas tarifa likme kopā:</t>
  </si>
  <si>
    <t>Min. stundas tarifa likmes aprēķins postenim - 24 h diennaktī, katru dienu</t>
  </si>
  <si>
    <t>Aprēķins pamatots ar LR MK noteikumiem par minimālo stundas tarifa likmi  ( MK 2016.gada 25.oktobra grozījumi MK 2015.gada 24.novembra noteikumos Nr.656 "Noteikumi par min.mēneša darba algas apmēru normālā darba laika ietvaros un min.stundas tarifa likmes aprēķināšanu ")</t>
  </si>
  <si>
    <t>2018.g.</t>
  </si>
  <si>
    <t>2018.g.janvāris</t>
  </si>
  <si>
    <t>2018.g.februāris</t>
  </si>
  <si>
    <t>2018.g.marts</t>
  </si>
  <si>
    <t>2018.g.aprīlis</t>
  </si>
  <si>
    <t>2018.g.maijs</t>
  </si>
  <si>
    <t>2018.g.jūnijs</t>
  </si>
  <si>
    <t>2018.g.jūlijs</t>
  </si>
  <si>
    <t>2018.g.augusts</t>
  </si>
  <si>
    <t>2018.g.septembris</t>
  </si>
  <si>
    <t>2018.g.oktobris</t>
  </si>
  <si>
    <t>2018.g.novembris</t>
  </si>
  <si>
    <t>2018.g.decembris</t>
  </si>
  <si>
    <t>EUR/stundā</t>
  </si>
  <si>
    <t>Papildus norādāmās izmaksas:</t>
  </si>
  <si>
    <t>DD soc. nodoklis 24.09%* EUR/mēn.</t>
  </si>
  <si>
    <t>2019.gads</t>
  </si>
  <si>
    <r>
      <t xml:space="preserve">Aprēķins pamatots ar LR MK noteikumiem par minimālo stundas tarifa likmi  </t>
    </r>
    <r>
      <rPr>
        <b/>
        <i/>
        <sz val="12"/>
        <rFont val="Times New Roman"/>
        <family val="1"/>
        <charset val="186"/>
      </rPr>
      <t>(</t>
    </r>
    <r>
      <rPr>
        <b/>
        <i/>
        <sz val="11"/>
        <rFont val="Times New Roman"/>
        <family val="1"/>
        <charset val="186"/>
      </rPr>
      <t>MK 2016.gada 25.oktobra grozījumi MK 2015.gada 24.novembra noteikumos Nr.656 "Noteikumi par min.mēneša darba algas apmēru normālā darba laika ietvaros un min.stundas tarifa likmes aprēķināšanu "</t>
    </r>
    <r>
      <rPr>
        <b/>
        <i/>
        <sz val="12"/>
        <rFont val="Times New Roman"/>
        <family val="1"/>
        <charset val="186"/>
      </rPr>
      <t>)</t>
    </r>
  </si>
  <si>
    <t>Kopējās stundu skaits mēnesī</t>
  </si>
  <si>
    <t>Svētku stundas mēnesī</t>
  </si>
  <si>
    <t>(4 x 8)</t>
  </si>
  <si>
    <t>(6*8)</t>
  </si>
  <si>
    <t>(5 x 8) /3</t>
  </si>
  <si>
    <t>9+10+11</t>
  </si>
  <si>
    <t>(12/4)</t>
  </si>
  <si>
    <t>1a</t>
  </si>
  <si>
    <t>2a</t>
  </si>
  <si>
    <t>12/12 mēn.</t>
  </si>
  <si>
    <t>(12+1a) x 24,09%</t>
  </si>
  <si>
    <t>3a</t>
  </si>
  <si>
    <t>4a</t>
  </si>
  <si>
    <t>12+1a+2a</t>
  </si>
  <si>
    <t>(3a/4)</t>
  </si>
  <si>
    <t>EUR 4,23/stundā</t>
  </si>
  <si>
    <t xml:space="preserve">Bruto pamatalga </t>
  </si>
  <si>
    <t>EUR/mēnesī</t>
  </si>
  <si>
    <t xml:space="preserve">Piemaksa par darbu nakts stundās (22:00-6:00) </t>
  </si>
  <si>
    <t xml:space="preserve">Piemaksa par darbu svētku dienās </t>
  </si>
  <si>
    <t>KOPĀ Bruto algas summa</t>
  </si>
  <si>
    <t>Atvaļinājumu uzkrājums</t>
  </si>
  <si>
    <t>2019.g.</t>
  </si>
  <si>
    <t>** VSAOI darba devēja likme 2019.g. - 24,09%</t>
  </si>
  <si>
    <t>Darba dienas, brīvdienas, svētku dienas /stundu mēnesī</t>
  </si>
  <si>
    <r>
      <t xml:space="preserve">Min. darba alga (bruto) - 2019.g.:              </t>
    </r>
    <r>
      <rPr>
        <b/>
        <i/>
        <sz val="10"/>
        <color rgb="FF0000FF"/>
        <rFont val="Times New Roman"/>
        <family val="1"/>
        <charset val="186"/>
      </rPr>
      <t>(MK noteikumi Nr. 656, 2. punkts)</t>
    </r>
  </si>
  <si>
    <t>2019.g. janvāris</t>
  </si>
  <si>
    <t>2019.g. februāris</t>
  </si>
  <si>
    <t>2019.g. marts</t>
  </si>
  <si>
    <t>2019.g. aprīlis</t>
  </si>
  <si>
    <t>2019.g. maijs</t>
  </si>
  <si>
    <t>2019.g. jūnijs</t>
  </si>
  <si>
    <t>2019.g. jūlijs</t>
  </si>
  <si>
    <t>2019.g. augusts</t>
  </si>
  <si>
    <t>2019.g. septembris</t>
  </si>
  <si>
    <t>2019.g. oktobris</t>
  </si>
  <si>
    <t>2019.g. novembris</t>
  </si>
  <si>
    <t>2019.g. decembris</t>
  </si>
  <si>
    <r>
      <t xml:space="preserve">Min.stundas tarifa likme          ( st./ EUR )*    </t>
    </r>
    <r>
      <rPr>
        <sz val="10"/>
        <color rgb="FF0000FF"/>
        <rFont val="Times New Roman"/>
        <family val="1"/>
        <charset val="186"/>
      </rPr>
      <t xml:space="preserve"> </t>
    </r>
    <r>
      <rPr>
        <i/>
        <sz val="9"/>
        <color rgb="FF0000FF"/>
        <rFont val="Times New Roman"/>
        <family val="1"/>
        <charset val="186"/>
      </rPr>
      <t xml:space="preserve"> </t>
    </r>
    <r>
      <rPr>
        <b/>
        <i/>
        <sz val="9"/>
        <color rgb="FF0000FF"/>
        <rFont val="Times New Roman"/>
        <family val="1"/>
        <charset val="186"/>
      </rPr>
      <t>(MK noteikumi Nr. 656, 3. punkts)</t>
    </r>
  </si>
  <si>
    <t>Darba dienu un brīvdienu skaits mēnesī</t>
  </si>
  <si>
    <t>Svētku dienu skaits mēnesī</t>
  </si>
  <si>
    <t>Stundu skaits dienā</t>
  </si>
  <si>
    <t>Naksts stundu mēnesī</t>
  </si>
  <si>
    <t>Normas stundu skaits mēn. 1 cilv.</t>
  </si>
  <si>
    <t>Min. darba alga (bruto) - 2019.g.:</t>
  </si>
  <si>
    <r>
      <t xml:space="preserve"> * </t>
    </r>
    <r>
      <rPr>
        <b/>
        <i/>
        <sz val="11"/>
        <color indexed="8"/>
        <rFont val="Calibri"/>
        <family val="2"/>
        <charset val="186"/>
      </rPr>
      <t>VSAOI darba devēja likme 2019.g. - 24,09%</t>
    </r>
  </si>
  <si>
    <r>
      <t>Darbinieka stundas tarifa likme - bruto</t>
    </r>
    <r>
      <rPr>
        <b/>
        <i/>
        <sz val="10"/>
        <color rgb="FF0000FF"/>
        <rFont val="Times New Roman"/>
        <family val="1"/>
        <charset val="186"/>
      </rPr>
      <t xml:space="preserve"> (diennakts likme)</t>
    </r>
  </si>
  <si>
    <r>
      <t xml:space="preserve">* Min.stundas tarifa likme - bruto </t>
    </r>
    <r>
      <rPr>
        <b/>
        <i/>
        <sz val="10.5"/>
        <color rgb="FF0000FF"/>
        <rFont val="Times New Roman"/>
        <family val="1"/>
        <charset val="186"/>
      </rPr>
      <t>(dienas likme)</t>
    </r>
  </si>
  <si>
    <t>Papildus norādāmās izdevumi:</t>
  </si>
  <si>
    <t>Ieteicamā minimāla apsardzes pakalpojuma stundas tarifa likme par diennakts (24h) objektu, EUR bez PVN:</t>
  </si>
  <si>
    <t>Vienas darba stundas aprēķins</t>
  </si>
  <si>
    <t>EUR 4,23 /stundā</t>
  </si>
  <si>
    <t>Papildus darba devēja izmaksas</t>
  </si>
  <si>
    <r>
      <t xml:space="preserve">KOPĀ darba devēja izmaksas - stundas likme  </t>
    </r>
    <r>
      <rPr>
        <b/>
        <i/>
        <sz val="10"/>
        <color rgb="FF0000FF"/>
        <rFont val="Times New Roman"/>
        <family val="1"/>
        <charset val="186"/>
      </rPr>
      <t>(bezzaudējuma punkts)</t>
    </r>
  </si>
  <si>
    <t xml:space="preserve">KOPĀ darba devēja izmaksas </t>
  </si>
  <si>
    <t>VSAOI likme darba devēja daļa - 24.09%**</t>
  </si>
  <si>
    <t>&gt; Formastērps/darba:</t>
  </si>
  <si>
    <t>&gt; Aprīkojums/speclīdzekļi/sakaru iekārtas:</t>
  </si>
  <si>
    <t>&gt; Administrācijas un apmācību izmaksas: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</si>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</sst>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0.0000"/>
    <numFmt numFmtId="166" formatCode="[$EUR]\ #,##0.00"/>
  </numFmts>
  <fonts count="72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name val="Calibri"/>
      <family val="2"/>
      <charset val="186"/>
    </font>
    <font>
      <b/>
      <sz val="12"/>
      <name val="Calibri"/>
      <family val="2"/>
      <charset val="186"/>
    </font>
    <font>
      <b/>
      <u/>
      <sz val="16"/>
      <name val="Calibri"/>
      <family val="2"/>
      <charset val="186"/>
    </font>
    <font>
      <b/>
      <i/>
      <u/>
      <sz val="18"/>
      <name val="Calibri"/>
      <family val="2"/>
      <charset val="186"/>
    </font>
    <font>
      <sz val="12"/>
      <name val="Calibri"/>
      <family val="2"/>
      <charset val="186"/>
    </font>
    <font>
      <sz val="11"/>
      <color indexed="8"/>
      <name val="Calibri"/>
      <family val="2"/>
      <charset val="186"/>
    </font>
    <font>
      <b/>
      <i/>
      <u/>
      <sz val="20"/>
      <name val="Calibri"/>
      <family val="2"/>
      <charset val="186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i/>
      <sz val="14"/>
      <color indexed="8"/>
      <name val="Calibri"/>
      <family val="2"/>
      <charset val="186"/>
    </font>
    <font>
      <i/>
      <sz val="11"/>
      <color indexed="8"/>
      <name val="Calibri"/>
      <family val="2"/>
      <charset val="186"/>
    </font>
    <font>
      <b/>
      <i/>
      <sz val="11"/>
      <color indexed="8"/>
      <name val="Calibri"/>
      <family val="2"/>
      <charset val="186"/>
    </font>
    <font>
      <i/>
      <sz val="12"/>
      <color indexed="8"/>
      <name val="Calibri"/>
      <family val="2"/>
      <charset val="186"/>
    </font>
    <font>
      <b/>
      <i/>
      <sz val="12"/>
      <color indexed="8"/>
      <name val="Calibri"/>
      <family val="2"/>
      <charset val="186"/>
    </font>
    <font>
      <sz val="8"/>
      <name val="Calibri"/>
      <family val="2"/>
      <charset val="186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u/>
      <sz val="16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u/>
      <sz val="2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color rgb="FF0000FF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rgb="FF0000FF"/>
      <name val="Times New Roman"/>
      <family val="1"/>
      <charset val="186"/>
    </font>
    <font>
      <i/>
      <sz val="9"/>
      <color rgb="FF0000FF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4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.5"/>
      <name val="Times New Roman"/>
      <family val="1"/>
      <charset val="186"/>
    </font>
    <font>
      <b/>
      <sz val="10.5"/>
      <name val="Times New Roman"/>
      <family val="1"/>
      <charset val="186"/>
    </font>
    <font>
      <sz val="10.5"/>
      <color theme="1"/>
      <name val="Times New Roman"/>
      <family val="1"/>
      <charset val="186"/>
    </font>
    <font>
      <sz val="12"/>
      <color rgb="FF0000FF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i/>
      <sz val="10"/>
      <color rgb="FF0000FF"/>
      <name val="Times New Roman"/>
      <family val="1"/>
      <charset val="186"/>
    </font>
    <font>
      <b/>
      <i/>
      <sz val="10.5"/>
      <color rgb="FF0000FF"/>
      <name val="Times New Roman"/>
      <family val="1"/>
      <charset val="186"/>
    </font>
    <font>
      <b/>
      <sz val="10.5"/>
      <color indexed="8"/>
      <name val="Times New Roman"/>
      <family val="1"/>
      <charset val="186"/>
    </font>
    <font>
      <b/>
      <i/>
      <sz val="10.5"/>
      <color indexed="8"/>
      <name val="Times New Roman"/>
      <family val="1"/>
      <charset val="186"/>
    </font>
    <font>
      <i/>
      <sz val="10.5"/>
      <color indexed="8"/>
      <name val="Times New Roman"/>
      <family val="1"/>
      <charset val="186"/>
    </font>
    <font>
      <b/>
      <i/>
      <sz val="10.5"/>
      <color theme="1"/>
      <name val="Times New Roman"/>
      <family val="1"/>
      <charset val="186"/>
    </font>
    <font>
      <sz val="10.5"/>
      <color indexed="8"/>
      <name val="Times New Roman"/>
      <family val="1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26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257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7" fillId="0" borderId="0" xfId="1" applyFont="1"/>
    <xf numFmtId="0" fontId="11" fillId="0" borderId="0" xfId="1" applyFont="1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top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/>
    <xf numFmtId="0" fontId="3" fillId="2" borderId="4" xfId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64" fontId="3" fillId="0" borderId="5" xfId="1" applyNumberFormat="1" applyFont="1" applyFill="1" applyBorder="1" applyAlignment="1">
      <alignment horizontal="right" vertical="top"/>
    </xf>
    <xf numFmtId="164" fontId="3" fillId="0" borderId="6" xfId="1" applyNumberFormat="1" applyFont="1" applyFill="1" applyBorder="1" applyAlignment="1">
      <alignment horizontal="right" vertical="top"/>
    </xf>
    <xf numFmtId="164" fontId="3" fillId="0" borderId="1" xfId="1" applyNumberFormat="1" applyFont="1" applyFill="1" applyBorder="1" applyAlignment="1">
      <alignment horizontal="right" vertical="top"/>
    </xf>
    <xf numFmtId="164" fontId="3" fillId="0" borderId="4" xfId="1" applyNumberFormat="1" applyFont="1" applyFill="1" applyBorder="1" applyAlignment="1">
      <alignment horizontal="right" vertical="top"/>
    </xf>
    <xf numFmtId="164" fontId="3" fillId="0" borderId="7" xfId="1" applyNumberFormat="1" applyFont="1" applyFill="1" applyBorder="1" applyAlignment="1">
      <alignment horizontal="right" vertical="top"/>
    </xf>
    <xf numFmtId="164" fontId="3" fillId="0" borderId="8" xfId="1" applyNumberFormat="1" applyFont="1" applyFill="1" applyBorder="1" applyAlignment="1">
      <alignment horizontal="right" vertical="top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165" fontId="3" fillId="2" borderId="3" xfId="1" applyNumberFormat="1" applyFont="1" applyFill="1" applyBorder="1" applyAlignment="1">
      <alignment horizontal="center" vertical="top"/>
    </xf>
    <xf numFmtId="164" fontId="0" fillId="0" borderId="0" xfId="0" applyNumberFormat="1" applyBorder="1"/>
    <xf numFmtId="0" fontId="0" fillId="0" borderId="0" xfId="0" applyAlignment="1">
      <alignment horizontal="center"/>
    </xf>
    <xf numFmtId="0" fontId="8" fillId="0" borderId="0" xfId="1" applyFont="1" applyAlignment="1">
      <alignment horizontal="center" wrapText="1"/>
    </xf>
    <xf numFmtId="0" fontId="26" fillId="5" borderId="9" xfId="0" applyFont="1" applyFill="1" applyBorder="1" applyAlignment="1">
      <alignment horizontal="center" vertical="center"/>
    </xf>
    <xf numFmtId="164" fontId="8" fillId="0" borderId="10" xfId="1" applyNumberFormat="1" applyFont="1" applyFill="1" applyBorder="1" applyAlignment="1">
      <alignment horizontal="right" vertical="top"/>
    </xf>
    <xf numFmtId="164" fontId="8" fillId="0" borderId="11" xfId="1" applyNumberFormat="1" applyFont="1" applyFill="1" applyBorder="1" applyAlignment="1">
      <alignment horizontal="right" vertical="top"/>
    </xf>
    <xf numFmtId="0" fontId="11" fillId="2" borderId="1" xfId="1" applyFont="1" applyFill="1" applyBorder="1" applyAlignment="1">
      <alignment horizontal="center" vertical="top"/>
    </xf>
    <xf numFmtId="0" fontId="11" fillId="2" borderId="4" xfId="1" applyFont="1" applyFill="1" applyBorder="1" applyAlignment="1">
      <alignment horizontal="center" vertical="top"/>
    </xf>
    <xf numFmtId="0" fontId="16" fillId="6" borderId="12" xfId="0" applyFont="1" applyFill="1" applyBorder="1" applyAlignment="1">
      <alignment vertical="center"/>
    </xf>
    <xf numFmtId="0" fontId="16" fillId="6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/>
    <xf numFmtId="0" fontId="27" fillId="0" borderId="0" xfId="0" applyFont="1"/>
    <xf numFmtId="0" fontId="20" fillId="6" borderId="3" xfId="0" applyFont="1" applyFill="1" applyBorder="1" applyAlignment="1">
      <alignment vertical="center"/>
    </xf>
    <xf numFmtId="0" fontId="11" fillId="7" borderId="30" xfId="1" applyFont="1" applyFill="1" applyBorder="1" applyAlignment="1">
      <alignment horizontal="center" vertical="center"/>
    </xf>
    <xf numFmtId="0" fontId="4" fillId="7" borderId="31" xfId="1" applyFont="1" applyFill="1" applyBorder="1" applyAlignment="1">
      <alignment horizontal="center" vertical="center"/>
    </xf>
    <xf numFmtId="3" fontId="11" fillId="7" borderId="31" xfId="1" applyNumberFormat="1" applyFont="1" applyFill="1" applyBorder="1" applyAlignment="1">
      <alignment horizontal="center" vertical="center"/>
    </xf>
    <xf numFmtId="0" fontId="11" fillId="7" borderId="32" xfId="1" applyFont="1" applyFill="1" applyBorder="1" applyAlignment="1">
      <alignment horizontal="center" vertical="center"/>
    </xf>
    <xf numFmtId="0" fontId="4" fillId="7" borderId="32" xfId="1" applyFont="1" applyFill="1" applyBorder="1" applyAlignment="1">
      <alignment horizontal="center" vertical="center"/>
    </xf>
    <xf numFmtId="164" fontId="3" fillId="8" borderId="31" xfId="1" applyNumberFormat="1" applyFont="1" applyFill="1" applyBorder="1" applyAlignment="1">
      <alignment horizontal="right" vertical="center"/>
    </xf>
    <xf numFmtId="164" fontId="8" fillId="8" borderId="31" xfId="1" applyNumberFormat="1" applyFont="1" applyFill="1" applyBorder="1" applyAlignment="1">
      <alignment horizontal="right" vertical="center"/>
    </xf>
    <xf numFmtId="164" fontId="8" fillId="8" borderId="30" xfId="1" applyNumberFormat="1" applyFont="1" applyFill="1" applyBorder="1" applyAlignment="1">
      <alignment horizontal="right" vertical="center"/>
    </xf>
    <xf numFmtId="2" fontId="22" fillId="6" borderId="33" xfId="0" applyNumberFormat="1" applyFont="1" applyFill="1" applyBorder="1" applyAlignment="1">
      <alignment horizontal="center" vertical="center"/>
    </xf>
    <xf numFmtId="164" fontId="3" fillId="8" borderId="34" xfId="1" applyNumberFormat="1" applyFont="1" applyFill="1" applyBorder="1" applyAlignment="1">
      <alignment horizontal="right" vertical="center"/>
    </xf>
    <xf numFmtId="164" fontId="3" fillId="8" borderId="35" xfId="1" applyNumberFormat="1" applyFont="1" applyFill="1" applyBorder="1" applyAlignment="1">
      <alignment horizontal="right" vertical="center"/>
    </xf>
    <xf numFmtId="2" fontId="8" fillId="0" borderId="38" xfId="1" applyNumberFormat="1" applyFont="1" applyBorder="1" applyAlignment="1">
      <alignment horizontal="center" vertical="top"/>
    </xf>
    <xf numFmtId="2" fontId="8" fillId="0" borderId="39" xfId="1" applyNumberFormat="1" applyFont="1" applyBorder="1" applyAlignment="1">
      <alignment horizontal="center" vertical="top"/>
    </xf>
    <xf numFmtId="2" fontId="8" fillId="8" borderId="40" xfId="1" applyNumberFormat="1" applyFont="1" applyFill="1" applyBorder="1" applyAlignment="1">
      <alignment horizontal="center" vertical="center"/>
    </xf>
    <xf numFmtId="0" fontId="6" fillId="3" borderId="42" xfId="1" applyFont="1" applyFill="1" applyBorder="1" applyAlignment="1" applyProtection="1">
      <alignment horizontal="center" vertical="center" wrapText="1"/>
    </xf>
    <xf numFmtId="0" fontId="26" fillId="5" borderId="43" xfId="0" applyFont="1" applyFill="1" applyBorder="1" applyAlignment="1">
      <alignment horizontal="center" vertical="center"/>
    </xf>
    <xf numFmtId="0" fontId="11" fillId="7" borderId="12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left" vertical="top"/>
    </xf>
    <xf numFmtId="0" fontId="3" fillId="2" borderId="46" xfId="1" applyFont="1" applyFill="1" applyBorder="1" applyAlignment="1">
      <alignment horizontal="left"/>
    </xf>
    <xf numFmtId="0" fontId="3" fillId="2" borderId="47" xfId="1" applyFont="1" applyFill="1" applyBorder="1" applyAlignment="1">
      <alignment horizontal="left"/>
    </xf>
    <xf numFmtId="0" fontId="3" fillId="2" borderId="39" xfId="1" applyFont="1" applyFill="1" applyBorder="1" applyAlignment="1">
      <alignment horizontal="left"/>
    </xf>
    <xf numFmtId="0" fontId="4" fillId="7" borderId="40" xfId="1" applyFont="1" applyFill="1" applyBorder="1" applyAlignment="1">
      <alignment horizontal="center" vertical="center"/>
    </xf>
    <xf numFmtId="0" fontId="30" fillId="0" borderId="0" xfId="0" applyFont="1"/>
    <xf numFmtId="0" fontId="31" fillId="0" borderId="0" xfId="1" applyFont="1"/>
    <xf numFmtId="0" fontId="33" fillId="0" borderId="0" xfId="1" applyFont="1"/>
    <xf numFmtId="0" fontId="34" fillId="0" borderId="0" xfId="1" applyFont="1" applyAlignment="1">
      <alignment horizontal="center" wrapText="1"/>
    </xf>
    <xf numFmtId="0" fontId="33" fillId="0" borderId="0" xfId="1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45" fillId="0" borderId="0" xfId="0" applyFont="1" applyBorder="1" applyAlignment="1"/>
    <xf numFmtId="0" fontId="30" fillId="0" borderId="0" xfId="0" applyFont="1" applyBorder="1"/>
    <xf numFmtId="164" fontId="30" fillId="0" borderId="0" xfId="0" applyNumberFormat="1" applyFont="1" applyBorder="1"/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vertical="center"/>
    </xf>
    <xf numFmtId="2" fontId="30" fillId="0" borderId="0" xfId="0" applyNumberFormat="1" applyFont="1"/>
    <xf numFmtId="0" fontId="49" fillId="5" borderId="43" xfId="0" applyFont="1" applyFill="1" applyBorder="1" applyAlignment="1">
      <alignment horizontal="center" vertical="center"/>
    </xf>
    <xf numFmtId="0" fontId="49" fillId="5" borderId="9" xfId="0" applyFont="1" applyFill="1" applyBorder="1" applyAlignment="1">
      <alignment horizontal="center" vertical="center"/>
    </xf>
    <xf numFmtId="0" fontId="48" fillId="0" borderId="0" xfId="1" applyFont="1" applyAlignment="1">
      <alignment vertical="center"/>
    </xf>
    <xf numFmtId="0" fontId="51" fillId="0" borderId="0" xfId="0" applyFont="1" applyAlignment="1">
      <alignment vertical="center"/>
    </xf>
    <xf numFmtId="0" fontId="60" fillId="0" borderId="0" xfId="1" applyFont="1" applyAlignment="1">
      <alignment vertical="center"/>
    </xf>
    <xf numFmtId="0" fontId="61" fillId="0" borderId="0" xfId="0" applyFont="1" applyAlignment="1">
      <alignment horizontal="center"/>
    </xf>
    <xf numFmtId="0" fontId="63" fillId="0" borderId="0" xfId="1" applyFont="1" applyAlignment="1">
      <alignment vertical="center"/>
    </xf>
    <xf numFmtId="0" fontId="64" fillId="0" borderId="0" xfId="0" applyFont="1" applyAlignment="1">
      <alignment horizontal="center"/>
    </xf>
    <xf numFmtId="0" fontId="30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52" fillId="0" borderId="0" xfId="1" applyFont="1" applyAlignment="1">
      <alignment vertical="center"/>
    </xf>
    <xf numFmtId="0" fontId="54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6" fillId="9" borderId="73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48" fillId="2" borderId="48" xfId="1" applyFont="1" applyFill="1" applyBorder="1" applyAlignment="1">
      <alignment horizontal="left" vertical="center"/>
    </xf>
    <xf numFmtId="0" fontId="48" fillId="2" borderId="9" xfId="1" applyFont="1" applyFill="1" applyBorder="1" applyAlignment="1">
      <alignment horizontal="center" vertical="center"/>
    </xf>
    <xf numFmtId="1" fontId="48" fillId="2" borderId="55" xfId="1" applyNumberFormat="1" applyFont="1" applyFill="1" applyBorder="1" applyAlignment="1">
      <alignment horizontal="center" vertical="center"/>
    </xf>
    <xf numFmtId="165" fontId="48" fillId="2" borderId="43" xfId="1" applyNumberFormat="1" applyFont="1" applyFill="1" applyBorder="1" applyAlignment="1">
      <alignment horizontal="center" vertical="center"/>
    </xf>
    <xf numFmtId="164" fontId="48" fillId="0" borderId="49" xfId="1" applyNumberFormat="1" applyFont="1" applyFill="1" applyBorder="1" applyAlignment="1">
      <alignment horizontal="right" vertical="center"/>
    </xf>
    <xf numFmtId="164" fontId="48" fillId="0" borderId="50" xfId="1" applyNumberFormat="1" applyFont="1" applyFill="1" applyBorder="1" applyAlignment="1">
      <alignment horizontal="right" vertical="center"/>
    </xf>
    <xf numFmtId="0" fontId="48" fillId="2" borderId="46" xfId="1" applyFont="1" applyFill="1" applyBorder="1" applyAlignment="1">
      <alignment horizontal="left" vertical="center"/>
    </xf>
    <xf numFmtId="0" fontId="48" fillId="2" borderId="1" xfId="1" applyFont="1" applyFill="1" applyBorder="1" applyAlignment="1">
      <alignment horizontal="center" vertical="center"/>
    </xf>
    <xf numFmtId="1" fontId="48" fillId="2" borderId="1" xfId="1" applyNumberFormat="1" applyFont="1" applyFill="1" applyBorder="1" applyAlignment="1">
      <alignment horizontal="center" vertical="center"/>
    </xf>
    <xf numFmtId="165" fontId="48" fillId="2" borderId="3" xfId="1" applyNumberFormat="1" applyFont="1" applyFill="1" applyBorder="1" applyAlignment="1">
      <alignment horizontal="center" vertical="center"/>
    </xf>
    <xf numFmtId="164" fontId="48" fillId="0" borderId="5" xfId="1" applyNumberFormat="1" applyFont="1" applyFill="1" applyBorder="1" applyAlignment="1">
      <alignment horizontal="right" vertical="center"/>
    </xf>
    <xf numFmtId="0" fontId="48" fillId="2" borderId="47" xfId="1" applyFont="1" applyFill="1" applyBorder="1" applyAlignment="1">
      <alignment horizontal="left" vertical="center"/>
    </xf>
    <xf numFmtId="164" fontId="48" fillId="0" borderId="66" xfId="1" applyNumberFormat="1" applyFont="1" applyFill="1" applyBorder="1" applyAlignment="1">
      <alignment horizontal="right" vertical="center"/>
    </xf>
    <xf numFmtId="0" fontId="48" fillId="2" borderId="39" xfId="1" applyFont="1" applyFill="1" applyBorder="1" applyAlignment="1">
      <alignment horizontal="left" vertical="center"/>
    </xf>
    <xf numFmtId="0" fontId="48" fillId="2" borderId="4" xfId="1" applyFont="1" applyFill="1" applyBorder="1" applyAlignment="1">
      <alignment horizontal="center" vertical="center"/>
    </xf>
    <xf numFmtId="1" fontId="48" fillId="2" borderId="9" xfId="1" applyNumberFormat="1" applyFont="1" applyFill="1" applyBorder="1" applyAlignment="1">
      <alignment horizontal="center" vertical="center"/>
    </xf>
    <xf numFmtId="1" fontId="48" fillId="2" borderId="57" xfId="1" applyNumberFormat="1" applyFont="1" applyFill="1" applyBorder="1" applyAlignment="1">
      <alignment horizontal="center" vertical="center"/>
    </xf>
    <xf numFmtId="164" fontId="48" fillId="0" borderId="67" xfId="1" applyNumberFormat="1" applyFont="1" applyFill="1" applyBorder="1" applyAlignment="1">
      <alignment horizontal="right" vertical="center"/>
    </xf>
    <xf numFmtId="0" fontId="55" fillId="0" borderId="0" xfId="0" applyFont="1"/>
    <xf numFmtId="2" fontId="39" fillId="10" borderId="59" xfId="1" applyNumberFormat="1" applyFont="1" applyFill="1" applyBorder="1" applyAlignment="1" applyProtection="1">
      <alignment horizontal="center" vertical="center" wrapText="1"/>
    </xf>
    <xf numFmtId="2" fontId="39" fillId="10" borderId="51" xfId="1" applyNumberFormat="1" applyFont="1" applyFill="1" applyBorder="1" applyAlignment="1" applyProtection="1">
      <alignment horizontal="center" vertical="center" wrapText="1"/>
    </xf>
    <xf numFmtId="2" fontId="39" fillId="10" borderId="53" xfId="1" applyNumberFormat="1" applyFont="1" applyFill="1" applyBorder="1" applyAlignment="1" applyProtection="1">
      <alignment horizontal="center" vertical="center" wrapText="1"/>
    </xf>
    <xf numFmtId="2" fontId="39" fillId="10" borderId="12" xfId="1" applyNumberFormat="1" applyFont="1" applyFill="1" applyBorder="1" applyAlignment="1" applyProtection="1">
      <alignment horizontal="center" vertical="center" wrapText="1"/>
    </xf>
    <xf numFmtId="1" fontId="59" fillId="10" borderId="65" xfId="1" applyNumberFormat="1" applyFont="1" applyFill="1" applyBorder="1" applyAlignment="1" applyProtection="1">
      <alignment horizontal="center" vertical="center" wrapText="1"/>
    </xf>
    <xf numFmtId="1" fontId="59" fillId="10" borderId="64" xfId="1" applyNumberFormat="1" applyFont="1" applyFill="1" applyBorder="1" applyAlignment="1" applyProtection="1">
      <alignment horizontal="center" vertical="center" wrapText="1"/>
    </xf>
    <xf numFmtId="2" fontId="42" fillId="10" borderId="63" xfId="1" applyNumberFormat="1" applyFont="1" applyFill="1" applyBorder="1" applyAlignment="1" applyProtection="1">
      <alignment horizontal="center" vertical="center" wrapText="1"/>
    </xf>
    <xf numFmtId="2" fontId="42" fillId="10" borderId="62" xfId="1" applyNumberFormat="1" applyFont="1" applyFill="1" applyBorder="1" applyAlignment="1" applyProtection="1">
      <alignment horizontal="center" vertical="center" wrapText="1"/>
    </xf>
    <xf numFmtId="2" fontId="59" fillId="10" borderId="65" xfId="1" applyNumberFormat="1" applyFont="1" applyFill="1" applyBorder="1" applyAlignment="1" applyProtection="1">
      <alignment horizontal="center" vertical="center" wrapText="1"/>
    </xf>
    <xf numFmtId="164" fontId="52" fillId="11" borderId="35" xfId="1" applyNumberFormat="1" applyFont="1" applyFill="1" applyBorder="1" applyAlignment="1">
      <alignment horizontal="right" vertical="center"/>
    </xf>
    <xf numFmtId="0" fontId="53" fillId="12" borderId="40" xfId="1" applyFont="1" applyFill="1" applyBorder="1" applyAlignment="1">
      <alignment horizontal="center" vertical="center"/>
    </xf>
    <xf numFmtId="0" fontId="52" fillId="12" borderId="12" xfId="1" applyFont="1" applyFill="1" applyBorder="1" applyAlignment="1">
      <alignment horizontal="center" vertical="center"/>
    </xf>
    <xf numFmtId="0" fontId="52" fillId="12" borderId="30" xfId="1" applyFont="1" applyFill="1" applyBorder="1" applyAlignment="1">
      <alignment horizontal="center" vertical="center"/>
    </xf>
    <xf numFmtId="0" fontId="53" fillId="12" borderId="31" xfId="1" applyFont="1" applyFill="1" applyBorder="1" applyAlignment="1">
      <alignment horizontal="center" vertical="center"/>
    </xf>
    <xf numFmtId="3" fontId="52" fillId="12" borderId="31" xfId="1" applyNumberFormat="1" applyFont="1" applyFill="1" applyBorder="1" applyAlignment="1">
      <alignment horizontal="center" vertical="center"/>
    </xf>
    <xf numFmtId="0" fontId="52" fillId="12" borderId="78" xfId="1" applyFont="1" applyFill="1" applyBorder="1" applyAlignment="1">
      <alignment horizontal="center" vertical="center"/>
    </xf>
    <xf numFmtId="0" fontId="53" fillId="12" borderId="32" xfId="1" applyFont="1" applyFill="1" applyBorder="1" applyAlignment="1">
      <alignment horizontal="center" vertical="center"/>
    </xf>
    <xf numFmtId="164" fontId="52" fillId="11" borderId="34" xfId="1" applyNumberFormat="1" applyFont="1" applyFill="1" applyBorder="1" applyAlignment="1">
      <alignment horizontal="right" vertical="center"/>
    </xf>
    <xf numFmtId="0" fontId="49" fillId="11" borderId="73" xfId="0" applyFont="1" applyFill="1" applyBorder="1" applyAlignment="1">
      <alignment horizontal="center" vertical="center"/>
    </xf>
    <xf numFmtId="2" fontId="62" fillId="14" borderId="52" xfId="1" applyNumberFormat="1" applyFont="1" applyFill="1" applyBorder="1" applyAlignment="1" applyProtection="1">
      <alignment horizontal="center" vertical="center" wrapText="1"/>
    </xf>
    <xf numFmtId="2" fontId="62" fillId="14" borderId="40" xfId="1" applyNumberFormat="1" applyFont="1" applyFill="1" applyBorder="1" applyAlignment="1" applyProtection="1">
      <alignment horizontal="center" vertical="center" wrapText="1"/>
    </xf>
    <xf numFmtId="1" fontId="35" fillId="13" borderId="61" xfId="1" applyNumberFormat="1" applyFont="1" applyFill="1" applyBorder="1" applyAlignment="1">
      <alignment horizontal="center" vertical="center" wrapText="1"/>
    </xf>
    <xf numFmtId="0" fontId="44" fillId="13" borderId="54" xfId="1" applyFont="1" applyFill="1" applyBorder="1" applyAlignment="1">
      <alignment horizontal="center" vertical="center" wrapText="1"/>
    </xf>
    <xf numFmtId="2" fontId="50" fillId="13" borderId="37" xfId="1" applyNumberFormat="1" applyFont="1" applyFill="1" applyBorder="1" applyAlignment="1">
      <alignment horizontal="center" vertical="center"/>
    </xf>
    <xf numFmtId="2" fontId="53" fillId="13" borderId="40" xfId="1" applyNumberFormat="1" applyFont="1" applyFill="1" applyBorder="1" applyAlignment="1">
      <alignment horizontal="center" vertical="center"/>
    </xf>
    <xf numFmtId="0" fontId="35" fillId="13" borderId="61" xfId="1" applyFont="1" applyFill="1" applyBorder="1" applyAlignment="1">
      <alignment horizontal="center" vertical="center" wrapText="1"/>
    </xf>
    <xf numFmtId="2" fontId="50" fillId="13" borderId="38" xfId="1" applyNumberFormat="1" applyFont="1" applyFill="1" applyBorder="1" applyAlignment="1">
      <alignment horizontal="center" vertical="center"/>
    </xf>
    <xf numFmtId="2" fontId="50" fillId="13" borderId="39" xfId="1" applyNumberFormat="1" applyFont="1" applyFill="1" applyBorder="1" applyAlignment="1">
      <alignment horizontal="center" vertical="center"/>
    </xf>
    <xf numFmtId="2" fontId="62" fillId="10" borderId="12" xfId="1" applyNumberFormat="1" applyFont="1" applyFill="1" applyBorder="1" applyAlignment="1" applyProtection="1">
      <alignment horizontal="center" vertical="center" wrapText="1"/>
    </xf>
    <xf numFmtId="2" fontId="58" fillId="10" borderId="64" xfId="1" applyNumberFormat="1" applyFont="1" applyFill="1" applyBorder="1" applyAlignment="1" applyProtection="1">
      <alignment horizontal="center" vertical="center" wrapText="1"/>
    </xf>
    <xf numFmtId="2" fontId="43" fillId="10" borderId="62" xfId="1" applyNumberFormat="1" applyFont="1" applyFill="1" applyBorder="1" applyAlignment="1" applyProtection="1">
      <alignment horizontal="center" vertical="center" wrapText="1"/>
    </xf>
    <xf numFmtId="164" fontId="50" fillId="0" borderId="50" xfId="1" applyNumberFormat="1" applyFont="1" applyFill="1" applyBorder="1" applyAlignment="1">
      <alignment horizontal="right" vertical="center"/>
    </xf>
    <xf numFmtId="164" fontId="50" fillId="0" borderId="6" xfId="1" applyNumberFormat="1" applyFont="1" applyFill="1" applyBorder="1" applyAlignment="1">
      <alignment horizontal="right" vertical="center"/>
    </xf>
    <xf numFmtId="164" fontId="53" fillId="11" borderId="12" xfId="1" applyNumberFormat="1" applyFont="1" applyFill="1" applyBorder="1" applyAlignment="1">
      <alignment horizontal="right" vertical="center"/>
    </xf>
    <xf numFmtId="2" fontId="39" fillId="10" borderId="81" xfId="1" applyNumberFormat="1" applyFont="1" applyFill="1" applyBorder="1" applyAlignment="1" applyProtection="1">
      <alignment horizontal="center" vertical="center" wrapText="1"/>
    </xf>
    <xf numFmtId="2" fontId="39" fillId="10" borderId="13" xfId="1" applyNumberFormat="1" applyFont="1" applyFill="1" applyBorder="1" applyAlignment="1" applyProtection="1">
      <alignment horizontal="center" vertical="center" wrapText="1"/>
    </xf>
    <xf numFmtId="2" fontId="59" fillId="10" borderId="80" xfId="1" applyNumberFormat="1" applyFont="1" applyFill="1" applyBorder="1" applyAlignment="1" applyProtection="1">
      <alignment horizontal="center" vertical="center" wrapText="1"/>
    </xf>
    <xf numFmtId="2" fontId="42" fillId="10" borderId="15" xfId="1" applyNumberFormat="1" applyFont="1" applyFill="1" applyBorder="1" applyAlignment="1" applyProtection="1">
      <alignment horizontal="center" vertical="center" wrapText="1"/>
    </xf>
    <xf numFmtId="164" fontId="48" fillId="0" borderId="82" xfId="1" applyNumberFormat="1" applyFont="1" applyFill="1" applyBorder="1" applyAlignment="1">
      <alignment horizontal="right" vertical="center"/>
    </xf>
    <xf numFmtId="164" fontId="48" fillId="0" borderId="83" xfId="1" applyNumberFormat="1" applyFont="1" applyFill="1" applyBorder="1" applyAlignment="1">
      <alignment horizontal="right" vertical="center"/>
    </xf>
    <xf numFmtId="164" fontId="52" fillId="11" borderId="78" xfId="1" applyNumberFormat="1" applyFont="1" applyFill="1" applyBorder="1" applyAlignment="1">
      <alignment horizontal="right" vertical="center"/>
    </xf>
    <xf numFmtId="2" fontId="39" fillId="10" borderId="60" xfId="1" applyNumberFormat="1" applyFont="1" applyFill="1" applyBorder="1" applyAlignment="1" applyProtection="1">
      <alignment horizontal="center" vertical="center" wrapText="1"/>
    </xf>
    <xf numFmtId="2" fontId="39" fillId="10" borderId="30" xfId="1" applyNumberFormat="1" applyFont="1" applyFill="1" applyBorder="1" applyAlignment="1" applyProtection="1">
      <alignment horizontal="center" vertical="center" wrapText="1"/>
    </xf>
    <xf numFmtId="1" fontId="59" fillId="10" borderId="69" xfId="1" applyNumberFormat="1" applyFont="1" applyFill="1" applyBorder="1" applyAlignment="1" applyProtection="1">
      <alignment horizontal="center" vertical="center" wrapText="1"/>
    </xf>
    <xf numFmtId="2" fontId="42" fillId="10" borderId="68" xfId="1" applyNumberFormat="1" applyFont="1" applyFill="1" applyBorder="1" applyAlignment="1" applyProtection="1">
      <alignment horizontal="center" vertical="center" wrapText="1"/>
    </xf>
    <xf numFmtId="164" fontId="48" fillId="0" borderId="84" xfId="1" applyNumberFormat="1" applyFont="1" applyFill="1" applyBorder="1" applyAlignment="1">
      <alignment horizontal="right" vertical="center"/>
    </xf>
    <xf numFmtId="164" fontId="52" fillId="11" borderId="30" xfId="1" applyNumberFormat="1" applyFont="1" applyFill="1" applyBorder="1" applyAlignment="1">
      <alignment horizontal="right" vertical="center"/>
    </xf>
    <xf numFmtId="2" fontId="62" fillId="10" borderId="36" xfId="1" applyNumberFormat="1" applyFont="1" applyFill="1" applyBorder="1" applyAlignment="1" applyProtection="1">
      <alignment horizontal="center" vertical="center" wrapText="1"/>
    </xf>
    <xf numFmtId="2" fontId="62" fillId="10" borderId="40" xfId="1" applyNumberFormat="1" applyFont="1" applyFill="1" applyBorder="1" applyAlignment="1" applyProtection="1">
      <alignment horizontal="center" vertical="center" wrapText="1"/>
    </xf>
    <xf numFmtId="1" fontId="58" fillId="10" borderId="61" xfId="1" applyNumberFormat="1" applyFont="1" applyFill="1" applyBorder="1" applyAlignment="1" applyProtection="1">
      <alignment horizontal="center" vertical="center" wrapText="1"/>
    </xf>
    <xf numFmtId="2" fontId="43" fillId="10" borderId="54" xfId="1" applyNumberFormat="1" applyFont="1" applyFill="1" applyBorder="1" applyAlignment="1" applyProtection="1">
      <alignment horizontal="center" vertical="center" wrapText="1"/>
    </xf>
    <xf numFmtId="164" fontId="50" fillId="0" borderId="48" xfId="1" applyNumberFormat="1" applyFont="1" applyFill="1" applyBorder="1" applyAlignment="1">
      <alignment horizontal="right" vertical="center"/>
    </xf>
    <xf numFmtId="164" fontId="50" fillId="0" borderId="46" xfId="1" applyNumberFormat="1" applyFont="1" applyFill="1" applyBorder="1" applyAlignment="1">
      <alignment horizontal="right" vertical="center"/>
    </xf>
    <xf numFmtId="164" fontId="53" fillId="11" borderId="40" xfId="1" applyNumberFormat="1" applyFont="1" applyFill="1" applyBorder="1" applyAlignment="1">
      <alignment horizontal="right" vertical="center"/>
    </xf>
    <xf numFmtId="2" fontId="38" fillId="13" borderId="33" xfId="0" applyNumberFormat="1" applyFont="1" applyFill="1" applyBorder="1" applyAlignment="1">
      <alignment horizontal="center" vertical="center"/>
    </xf>
    <xf numFmtId="0" fontId="38" fillId="13" borderId="3" xfId="0" applyFont="1" applyFill="1" applyBorder="1" applyAlignment="1">
      <alignment vertical="center"/>
    </xf>
    <xf numFmtId="0" fontId="38" fillId="13" borderId="1" xfId="0" applyFont="1" applyFill="1" applyBorder="1" applyAlignment="1">
      <alignment vertical="center"/>
    </xf>
    <xf numFmtId="166" fontId="34" fillId="13" borderId="12" xfId="1" applyNumberFormat="1" applyFont="1" applyFill="1" applyBorder="1" applyAlignment="1">
      <alignment vertical="center"/>
    </xf>
    <xf numFmtId="166" fontId="34" fillId="13" borderId="13" xfId="1" applyNumberFormat="1" applyFont="1" applyFill="1" applyBorder="1" applyAlignment="1">
      <alignment vertical="center"/>
    </xf>
    <xf numFmtId="4" fontId="34" fillId="13" borderId="29" xfId="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5" fillId="3" borderId="44" xfId="1" applyFont="1" applyFill="1" applyBorder="1" applyAlignment="1" applyProtection="1">
      <alignment horizontal="center" vertical="center" wrapText="1"/>
    </xf>
    <xf numFmtId="0" fontId="5" fillId="3" borderId="45" xfId="1" applyFont="1" applyFill="1" applyBorder="1" applyAlignment="1" applyProtection="1">
      <alignment horizontal="center" vertical="center" wrapText="1"/>
    </xf>
    <xf numFmtId="0" fontId="5" fillId="3" borderId="41" xfId="1" applyFont="1" applyFill="1" applyBorder="1" applyAlignment="1" applyProtection="1">
      <alignment horizontal="center" vertical="center"/>
    </xf>
    <xf numFmtId="0" fontId="5" fillId="3" borderId="25" xfId="1" applyFont="1" applyFill="1" applyBorder="1" applyAlignment="1" applyProtection="1">
      <alignment horizontal="center" vertical="center"/>
    </xf>
    <xf numFmtId="0" fontId="5" fillId="3" borderId="26" xfId="1" applyFont="1" applyFill="1" applyBorder="1" applyAlignment="1" applyProtection="1">
      <alignment horizontal="center" vertical="center"/>
    </xf>
    <xf numFmtId="2" fontId="24" fillId="3" borderId="27" xfId="1" applyNumberFormat="1" applyFont="1" applyFill="1" applyBorder="1" applyAlignment="1" applyProtection="1">
      <alignment horizontal="center" vertical="center" wrapText="1"/>
    </xf>
    <xf numFmtId="2" fontId="24" fillId="3" borderId="28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4" fillId="0" borderId="29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166" fontId="8" fillId="6" borderId="29" xfId="1" applyNumberFormat="1" applyFont="1" applyFill="1" applyBorder="1" applyAlignment="1">
      <alignment horizontal="left" vertical="center"/>
    </xf>
    <xf numFmtId="166" fontId="8" fillId="6" borderId="12" xfId="1" applyNumberFormat="1" applyFont="1" applyFill="1" applyBorder="1" applyAlignment="1">
      <alignment horizontal="left" vertical="center"/>
    </xf>
    <xf numFmtId="0" fontId="8" fillId="4" borderId="14" xfId="1" applyFont="1" applyFill="1" applyBorder="1" applyAlignment="1">
      <alignment horizontal="center" vertical="center"/>
    </xf>
    <xf numFmtId="0" fontId="8" fillId="4" borderId="15" xfId="1" applyFont="1" applyFill="1" applyBorder="1" applyAlignment="1">
      <alignment horizontal="center" vertical="center"/>
    </xf>
    <xf numFmtId="2" fontId="24" fillId="3" borderId="16" xfId="1" applyNumberFormat="1" applyFont="1" applyFill="1" applyBorder="1" applyAlignment="1" applyProtection="1">
      <alignment horizontal="center" vertical="center" wrapText="1"/>
    </xf>
    <xf numFmtId="2" fontId="24" fillId="3" borderId="17" xfId="1" applyNumberFormat="1" applyFont="1" applyFill="1" applyBorder="1" applyAlignment="1" applyProtection="1">
      <alignment horizontal="center" vertical="center" wrapText="1"/>
    </xf>
    <xf numFmtId="2" fontId="24" fillId="3" borderId="18" xfId="1" applyNumberFormat="1" applyFont="1" applyFill="1" applyBorder="1" applyAlignment="1" applyProtection="1">
      <alignment horizontal="center" vertical="center" wrapText="1"/>
    </xf>
    <xf numFmtId="2" fontId="24" fillId="3" borderId="1" xfId="1" applyNumberFormat="1" applyFont="1" applyFill="1" applyBorder="1" applyAlignment="1" applyProtection="1">
      <alignment horizontal="center" vertical="center" wrapText="1"/>
    </xf>
    <xf numFmtId="2" fontId="25" fillId="3" borderId="19" xfId="1" applyNumberFormat="1" applyFont="1" applyFill="1" applyBorder="1" applyAlignment="1" applyProtection="1">
      <alignment horizontal="center" vertical="center" wrapText="1"/>
    </xf>
    <xf numFmtId="2" fontId="25" fillId="3" borderId="20" xfId="1" applyNumberFormat="1" applyFont="1" applyFill="1" applyBorder="1" applyAlignment="1" applyProtection="1">
      <alignment horizontal="center" vertical="center" wrapText="1"/>
    </xf>
    <xf numFmtId="2" fontId="24" fillId="3" borderId="21" xfId="1" applyNumberFormat="1" applyFont="1" applyFill="1" applyBorder="1" applyAlignment="1" applyProtection="1">
      <alignment horizontal="center" vertical="center" wrapText="1"/>
    </xf>
    <xf numFmtId="2" fontId="24" fillId="3" borderId="22" xfId="1" applyNumberFormat="1" applyFont="1" applyFill="1" applyBorder="1" applyAlignment="1" applyProtection="1">
      <alignment horizontal="center" vertical="center" wrapText="1"/>
    </xf>
    <xf numFmtId="2" fontId="25" fillId="3" borderId="23" xfId="1" applyNumberFormat="1" applyFont="1" applyFill="1" applyBorder="1" applyAlignment="1" applyProtection="1">
      <alignment horizontal="center" vertical="center" wrapText="1"/>
    </xf>
    <xf numFmtId="2" fontId="25" fillId="3" borderId="24" xfId="1" applyNumberFormat="1" applyFont="1" applyFill="1" applyBorder="1" applyAlignment="1" applyProtection="1">
      <alignment horizontal="center" vertical="center" wrapText="1"/>
    </xf>
    <xf numFmtId="0" fontId="14" fillId="4" borderId="36" xfId="1" applyFont="1" applyFill="1" applyBorder="1" applyAlignment="1">
      <alignment horizontal="center" vertical="center" wrapText="1"/>
    </xf>
    <xf numFmtId="0" fontId="14" fillId="4" borderId="37" xfId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71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67" fillId="10" borderId="29" xfId="1" applyFont="1" applyFill="1" applyBorder="1" applyAlignment="1" applyProtection="1">
      <alignment horizontal="center" vertical="center"/>
    </xf>
    <xf numFmtId="0" fontId="67" fillId="10" borderId="12" xfId="1" applyFont="1" applyFill="1" applyBorder="1" applyAlignment="1" applyProtection="1">
      <alignment horizontal="center" vertical="center"/>
    </xf>
    <xf numFmtId="0" fontId="67" fillId="10" borderId="13" xfId="1" applyFont="1" applyFill="1" applyBorder="1" applyAlignment="1" applyProtection="1">
      <alignment horizontal="center" vertical="center"/>
    </xf>
    <xf numFmtId="0" fontId="37" fillId="10" borderId="36" xfId="1" applyFont="1" applyFill="1" applyBorder="1" applyAlignment="1" applyProtection="1">
      <alignment horizontal="center" vertical="center" wrapText="1"/>
    </xf>
    <xf numFmtId="0" fontId="37" fillId="10" borderId="52" xfId="1" applyFont="1" applyFill="1" applyBorder="1" applyAlignment="1" applyProtection="1">
      <alignment horizontal="center" vertical="center" wrapText="1"/>
    </xf>
    <xf numFmtId="0" fontId="37" fillId="10" borderId="54" xfId="1" applyFont="1" applyFill="1" applyBorder="1" applyAlignment="1" applyProtection="1">
      <alignment horizontal="center" vertical="center" wrapText="1"/>
    </xf>
    <xf numFmtId="0" fontId="69" fillId="0" borderId="0" xfId="0" applyFont="1" applyAlignment="1">
      <alignment horizontal="right"/>
    </xf>
    <xf numFmtId="0" fontId="69" fillId="0" borderId="0" xfId="0" applyFont="1" applyBorder="1" applyAlignment="1">
      <alignment horizontal="right"/>
    </xf>
    <xf numFmtId="0" fontId="46" fillId="9" borderId="33" xfId="0" applyFont="1" applyFill="1" applyBorder="1" applyAlignment="1">
      <alignment horizontal="left" vertical="center"/>
    </xf>
    <xf numFmtId="0" fontId="46" fillId="9" borderId="85" xfId="0" applyFont="1" applyFill="1" applyBorder="1" applyAlignment="1">
      <alignment horizontal="left" vertical="center"/>
    </xf>
    <xf numFmtId="0" fontId="46" fillId="9" borderId="3" xfId="0" applyFont="1" applyFill="1" applyBorder="1" applyAlignment="1">
      <alignment horizontal="left" vertical="center"/>
    </xf>
    <xf numFmtId="0" fontId="59" fillId="10" borderId="56" xfId="1" applyFont="1" applyFill="1" applyBorder="1" applyAlignment="1" applyProtection="1">
      <alignment horizontal="center" vertical="center" wrapText="1"/>
    </xf>
    <xf numFmtId="0" fontId="59" fillId="10" borderId="57" xfId="1" applyFont="1" applyFill="1" applyBorder="1" applyAlignment="1" applyProtection="1">
      <alignment horizontal="center" vertical="center" wrapText="1"/>
    </xf>
    <xf numFmtId="0" fontId="59" fillId="10" borderId="79" xfId="1" applyFont="1" applyFill="1" applyBorder="1" applyAlignment="1" applyProtection="1">
      <alignment horizontal="center" vertical="center" wrapText="1"/>
    </xf>
    <xf numFmtId="0" fontId="59" fillId="10" borderId="72" xfId="1" applyFont="1" applyFill="1" applyBorder="1" applyAlignment="1" applyProtection="1">
      <alignment horizontal="center" vertical="center" wrapText="1"/>
    </xf>
    <xf numFmtId="2" fontId="38" fillId="10" borderId="29" xfId="1" applyNumberFormat="1" applyFont="1" applyFill="1" applyBorder="1" applyAlignment="1" applyProtection="1">
      <alignment horizontal="center" vertical="center" wrapText="1"/>
    </xf>
    <xf numFmtId="2" fontId="38" fillId="10" borderId="12" xfId="1" applyNumberFormat="1" applyFont="1" applyFill="1" applyBorder="1" applyAlignment="1" applyProtection="1">
      <alignment horizontal="center" vertical="center" wrapText="1"/>
    </xf>
    <xf numFmtId="2" fontId="38" fillId="10" borderId="13" xfId="1" applyNumberFormat="1" applyFont="1" applyFill="1" applyBorder="1" applyAlignment="1" applyProtection="1">
      <alignment horizontal="center" vertical="center" wrapText="1"/>
    </xf>
    <xf numFmtId="0" fontId="39" fillId="10" borderId="58" xfId="1" applyFont="1" applyFill="1" applyBorder="1" applyAlignment="1" applyProtection="1">
      <alignment horizontal="center" vertical="center" wrapText="1"/>
    </xf>
    <xf numFmtId="0" fontId="39" fillId="10" borderId="77" xfId="1" applyFont="1" applyFill="1" applyBorder="1" applyAlignment="1" applyProtection="1">
      <alignment horizontal="center" vertical="center" wrapText="1"/>
    </xf>
    <xf numFmtId="0" fontId="59" fillId="10" borderId="74" xfId="1" applyFont="1" applyFill="1" applyBorder="1" applyAlignment="1" applyProtection="1">
      <alignment horizontal="center" vertical="center" wrapText="1"/>
    </xf>
    <xf numFmtId="0" fontId="59" fillId="10" borderId="15" xfId="1" applyFont="1" applyFill="1" applyBorder="1" applyAlignment="1" applyProtection="1">
      <alignment horizontal="center" vertical="center" wrapText="1"/>
    </xf>
    <xf numFmtId="0" fontId="59" fillId="10" borderId="75" xfId="1" applyFont="1" applyFill="1" applyBorder="1" applyAlignment="1" applyProtection="1">
      <alignment horizontal="center" vertical="center" wrapText="1"/>
    </xf>
    <xf numFmtId="0" fontId="59" fillId="10" borderId="71" xfId="1" applyFont="1" applyFill="1" applyBorder="1" applyAlignment="1" applyProtection="1">
      <alignment horizontal="center" vertical="center" wrapText="1"/>
    </xf>
    <xf numFmtId="0" fontId="39" fillId="10" borderId="74" xfId="1" applyFont="1" applyFill="1" applyBorder="1" applyAlignment="1" applyProtection="1">
      <alignment horizontal="center" vertical="center" wrapText="1"/>
    </xf>
    <xf numFmtId="0" fontId="39" fillId="10" borderId="70" xfId="1" applyFont="1" applyFill="1" applyBorder="1" applyAlignment="1" applyProtection="1">
      <alignment horizontal="center" vertical="center" wrapText="1"/>
    </xf>
    <xf numFmtId="0" fontId="34" fillId="13" borderId="14" xfId="1" applyFont="1" applyFill="1" applyBorder="1" applyAlignment="1">
      <alignment horizontal="center" vertical="center"/>
    </xf>
    <xf numFmtId="0" fontId="34" fillId="13" borderId="15" xfId="1" applyFont="1" applyFill="1" applyBorder="1" applyAlignment="1">
      <alignment horizontal="center" vertical="center"/>
    </xf>
    <xf numFmtId="0" fontId="39" fillId="10" borderId="75" xfId="1" applyFont="1" applyFill="1" applyBorder="1" applyAlignment="1" applyProtection="1">
      <alignment horizontal="center" vertical="center" wrapText="1"/>
    </xf>
    <xf numFmtId="0" fontId="39" fillId="10" borderId="76" xfId="1" applyFont="1" applyFill="1" applyBorder="1" applyAlignment="1" applyProtection="1">
      <alignment horizontal="center" vertical="center" wrapText="1"/>
    </xf>
    <xf numFmtId="0" fontId="39" fillId="10" borderId="55" xfId="1" applyFont="1" applyFill="1" applyBorder="1" applyAlignment="1" applyProtection="1">
      <alignment horizontal="center" vertical="center" wrapText="1"/>
    </xf>
    <xf numFmtId="0" fontId="32" fillId="0" borderId="0" xfId="1" applyFont="1" applyAlignment="1">
      <alignment horizontal="center"/>
    </xf>
    <xf numFmtId="0" fontId="34" fillId="0" borderId="0" xfId="1" applyFont="1" applyAlignment="1">
      <alignment horizontal="center" vertical="center" wrapText="1"/>
    </xf>
    <xf numFmtId="0" fontId="53" fillId="0" borderId="29" xfId="1" applyFont="1" applyFill="1" applyBorder="1" applyAlignment="1">
      <alignment horizontal="center" vertical="center" wrapText="1"/>
    </xf>
    <xf numFmtId="0" fontId="53" fillId="0" borderId="12" xfId="1" applyFont="1" applyFill="1" applyBorder="1" applyAlignment="1">
      <alignment horizontal="center" vertical="center" wrapText="1"/>
    </xf>
    <xf numFmtId="0" fontId="29" fillId="0" borderId="0" xfId="1" applyFont="1" applyAlignment="1">
      <alignment horizontal="center"/>
    </xf>
    <xf numFmtId="0" fontId="53" fillId="11" borderId="29" xfId="1" applyFont="1" applyFill="1" applyBorder="1" applyAlignment="1">
      <alignment horizontal="center" vertical="center" wrapText="1"/>
    </xf>
    <xf numFmtId="0" fontId="53" fillId="11" borderId="13" xfId="1" applyFont="1" applyFill="1" applyBorder="1" applyAlignment="1">
      <alignment horizontal="center" vertical="center" wrapText="1"/>
    </xf>
    <xf numFmtId="2" fontId="62" fillId="10" borderId="74" xfId="1" applyNumberFormat="1" applyFont="1" applyFill="1" applyBorder="1" applyAlignment="1" applyProtection="1">
      <alignment horizontal="center" vertical="center" wrapText="1"/>
    </xf>
    <xf numFmtId="2" fontId="62" fillId="10" borderId="15" xfId="1" applyNumberFormat="1" applyFont="1" applyFill="1" applyBorder="1" applyAlignment="1" applyProtection="1">
      <alignment horizontal="center" vertical="center" wrapText="1"/>
    </xf>
    <xf numFmtId="0" fontId="50" fillId="13" borderId="36" xfId="1" applyFont="1" applyFill="1" applyBorder="1" applyAlignment="1">
      <alignment horizontal="center" vertical="center" wrapText="1"/>
    </xf>
    <xf numFmtId="0" fontId="50" fillId="13" borderId="5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C0C0C0"/>
      <color rgb="FFA6A6A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4"/>
  <sheetViews>
    <sheetView tabSelected="1" topLeftCell="A4" workbookViewId="0"/>
  </sheetViews>
  <sheetFormatPr defaultRowHeight="15" x14ac:dyDescent="0.25"/>
  <cols>
    <col min="1" max="1" width="3.5703125" customWidth="1"/>
    <col min="2" max="2" width="18.140625" customWidth="1"/>
    <col min="4" max="4" width="8.7109375" customWidth="1"/>
    <col min="5" max="5" width="8.85546875" customWidth="1"/>
    <col min="6" max="6" width="12" customWidth="1"/>
    <col min="7" max="7" width="9.7109375" customWidth="1"/>
    <col min="8" max="8" width="10.5703125" customWidth="1"/>
    <col min="9" max="9" width="13.7109375" customWidth="1"/>
    <col min="10" max="10" width="11.85546875" customWidth="1"/>
    <col min="11" max="11" width="11.7109375" customWidth="1"/>
    <col min="12" max="12" width="13.42578125" customWidth="1"/>
    <col min="13" max="13" width="13" customWidth="1"/>
    <col min="14" max="14" width="11.28515625" customWidth="1"/>
    <col min="15" max="15" width="13.28515625" customWidth="1"/>
    <col min="16" max="16" width="12.42578125" customWidth="1"/>
  </cols>
  <sheetData>
    <row r="1" spans="2:16" ht="23.25" x14ac:dyDescent="0.35">
      <c r="B1" s="182" t="s">
        <v>19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  <c r="P1" s="183"/>
    </row>
    <row r="2" spans="2:16" ht="12.75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26.25" x14ac:dyDescent="0.4">
      <c r="B3" s="184" t="s">
        <v>37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2:16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39" customHeight="1" x14ac:dyDescent="0.25">
      <c r="B5" s="192" t="s">
        <v>20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2:16" ht="6.75" customHeigh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16.5" thickBot="1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s="33" customFormat="1" ht="27.75" customHeight="1" thickBot="1" x14ac:dyDescent="0.3">
      <c r="B8" s="193" t="s">
        <v>83</v>
      </c>
      <c r="C8" s="194"/>
      <c r="D8" s="194"/>
      <c r="E8" s="195">
        <v>430</v>
      </c>
      <c r="F8" s="196"/>
      <c r="G8" s="31"/>
      <c r="H8" s="32"/>
      <c r="I8" s="13"/>
      <c r="J8" s="13"/>
      <c r="K8" s="12"/>
      <c r="L8" s="2"/>
      <c r="M8" s="2"/>
      <c r="N8" s="2"/>
      <c r="O8" s="2"/>
      <c r="P8" s="2"/>
    </row>
    <row r="9" spans="2:16" ht="24" customHeight="1" thickBot="1" x14ac:dyDescent="0.3">
      <c r="B9" s="185" t="s">
        <v>21</v>
      </c>
      <c r="C9" s="187" t="s">
        <v>0</v>
      </c>
      <c r="D9" s="188"/>
      <c r="E9" s="188"/>
      <c r="F9" s="189"/>
      <c r="G9" s="189"/>
      <c r="H9" s="189"/>
      <c r="I9" s="190" t="s">
        <v>7</v>
      </c>
      <c r="J9" s="199" t="s">
        <v>8</v>
      </c>
      <c r="K9" s="201" t="s">
        <v>9</v>
      </c>
      <c r="L9" s="203" t="s">
        <v>10</v>
      </c>
      <c r="M9" s="205" t="s">
        <v>11</v>
      </c>
      <c r="N9" s="199" t="s">
        <v>36</v>
      </c>
      <c r="O9" s="207" t="s">
        <v>12</v>
      </c>
      <c r="P9" s="209" t="s">
        <v>13</v>
      </c>
    </row>
    <row r="10" spans="2:16" s="24" customFormat="1" ht="97.5" customHeight="1" x14ac:dyDescent="0.25">
      <c r="B10" s="186"/>
      <c r="C10" s="54" t="s">
        <v>1</v>
      </c>
      <c r="D10" s="8" t="s">
        <v>2</v>
      </c>
      <c r="E10" s="7" t="s">
        <v>3</v>
      </c>
      <c r="F10" s="7" t="s">
        <v>4</v>
      </c>
      <c r="G10" s="9" t="s">
        <v>6</v>
      </c>
      <c r="H10" s="9" t="s">
        <v>14</v>
      </c>
      <c r="I10" s="191"/>
      <c r="J10" s="200"/>
      <c r="K10" s="202"/>
      <c r="L10" s="204"/>
      <c r="M10" s="206"/>
      <c r="N10" s="200"/>
      <c r="O10" s="208"/>
      <c r="P10" s="210"/>
    </row>
    <row r="11" spans="2:16" ht="15.75" x14ac:dyDescent="0.25">
      <c r="B11" s="57" t="s">
        <v>22</v>
      </c>
      <c r="C11" s="55">
        <v>30</v>
      </c>
      <c r="D11" s="26">
        <v>1</v>
      </c>
      <c r="E11" s="6">
        <v>24</v>
      </c>
      <c r="F11" s="29">
        <f>(C11+D11)*24</f>
        <v>744</v>
      </c>
      <c r="G11" s="88">
        <v>176</v>
      </c>
      <c r="H11" s="22">
        <f>E$8/G11</f>
        <v>2.4431818181818183</v>
      </c>
      <c r="I11" s="14">
        <f>F11*H11</f>
        <v>1817.7272727272727</v>
      </c>
      <c r="J11" s="15">
        <f>ROUND((C11+D11)*8*H11*50%,2)</f>
        <v>302.95</v>
      </c>
      <c r="K11" s="16">
        <f>ROUND(D11*E11*H11*100%,2)</f>
        <v>58.64</v>
      </c>
      <c r="L11" s="27">
        <f>I11+J11+K11</f>
        <v>2179.3172727272727</v>
      </c>
      <c r="M11" s="18">
        <f>L11/12</f>
        <v>181.60977272727271</v>
      </c>
      <c r="N11" s="15">
        <f>ROUND((L11+M11)*24.09%,2)</f>
        <v>568.75</v>
      </c>
      <c r="O11" s="28">
        <f>L11+M11+N11</f>
        <v>2929.6770454545454</v>
      </c>
      <c r="P11" s="51">
        <f t="shared" ref="P11:P23" si="0">O11/F11</f>
        <v>3.9377379643206254</v>
      </c>
    </row>
    <row r="12" spans="2:16" ht="15.75" x14ac:dyDescent="0.25">
      <c r="B12" s="58" t="s">
        <v>23</v>
      </c>
      <c r="C12" s="55">
        <v>28</v>
      </c>
      <c r="D12" s="26"/>
      <c r="E12" s="5">
        <v>24</v>
      </c>
      <c r="F12" s="29">
        <f t="shared" ref="F12:F22" si="1">(C12+D12)*24</f>
        <v>672</v>
      </c>
      <c r="G12" s="88">
        <v>160</v>
      </c>
      <c r="H12" s="22">
        <f>E$8/G12</f>
        <v>2.6875</v>
      </c>
      <c r="I12" s="14">
        <f t="shared" ref="I12:I22" si="2">F12*H12</f>
        <v>1806</v>
      </c>
      <c r="J12" s="15">
        <f t="shared" ref="J12:J22" si="3">ROUND((C12+D12)*8*H12*50%,2)</f>
        <v>301</v>
      </c>
      <c r="K12" s="16">
        <f t="shared" ref="K12:K22" si="4">ROUND(D12*E12*H12*100%,2)</f>
        <v>0</v>
      </c>
      <c r="L12" s="27">
        <f t="shared" ref="L12:L22" si="5">I12+J12+K12</f>
        <v>2107</v>
      </c>
      <c r="M12" s="18">
        <f t="shared" ref="M12:M22" si="6">L12/12</f>
        <v>175.58333333333334</v>
      </c>
      <c r="N12" s="15">
        <f t="shared" ref="N12:N22" si="7">ROUND((L12+M12)*24.09%,2)</f>
        <v>549.87</v>
      </c>
      <c r="O12" s="28">
        <f t="shared" ref="O12:O22" si="8">L12+M12+N12</f>
        <v>2832.4533333333334</v>
      </c>
      <c r="P12" s="51">
        <f t="shared" si="0"/>
        <v>4.2149603174603172</v>
      </c>
    </row>
    <row r="13" spans="2:16" ht="15.75" x14ac:dyDescent="0.25">
      <c r="B13" s="58" t="s">
        <v>24</v>
      </c>
      <c r="C13" s="55">
        <v>31</v>
      </c>
      <c r="D13" s="26"/>
      <c r="E13" s="5">
        <v>24</v>
      </c>
      <c r="F13" s="29">
        <f t="shared" si="1"/>
        <v>744</v>
      </c>
      <c r="G13" s="88">
        <v>168</v>
      </c>
      <c r="H13" s="22">
        <f t="shared" ref="H13:H22" si="9">E$8/G13</f>
        <v>2.5595238095238093</v>
      </c>
      <c r="I13" s="14">
        <f t="shared" si="2"/>
        <v>1904.2857142857142</v>
      </c>
      <c r="J13" s="15">
        <f t="shared" si="3"/>
        <v>317.38</v>
      </c>
      <c r="K13" s="16">
        <f t="shared" si="4"/>
        <v>0</v>
      </c>
      <c r="L13" s="27">
        <f t="shared" si="5"/>
        <v>2221.6657142857143</v>
      </c>
      <c r="M13" s="18">
        <f t="shared" si="6"/>
        <v>185.13880952380953</v>
      </c>
      <c r="N13" s="15">
        <f t="shared" si="7"/>
        <v>579.79999999999995</v>
      </c>
      <c r="O13" s="28">
        <f t="shared" si="8"/>
        <v>2986.6045238095239</v>
      </c>
      <c r="P13" s="51">
        <f t="shared" si="0"/>
        <v>4.0142533922171024</v>
      </c>
    </row>
    <row r="14" spans="2:16" ht="15.75" x14ac:dyDescent="0.25">
      <c r="B14" s="58" t="s">
        <v>25</v>
      </c>
      <c r="C14" s="55">
        <v>27</v>
      </c>
      <c r="D14" s="26">
        <v>3</v>
      </c>
      <c r="E14" s="5">
        <v>24</v>
      </c>
      <c r="F14" s="29">
        <f t="shared" si="1"/>
        <v>720</v>
      </c>
      <c r="G14" s="88">
        <v>158</v>
      </c>
      <c r="H14" s="22">
        <f t="shared" si="9"/>
        <v>2.721518987341772</v>
      </c>
      <c r="I14" s="14">
        <f t="shared" si="2"/>
        <v>1959.4936708860757</v>
      </c>
      <c r="J14" s="15">
        <f t="shared" si="3"/>
        <v>326.58</v>
      </c>
      <c r="K14" s="16">
        <f t="shared" si="4"/>
        <v>195.95</v>
      </c>
      <c r="L14" s="27">
        <f t="shared" si="5"/>
        <v>2482.0236708860757</v>
      </c>
      <c r="M14" s="18">
        <f t="shared" si="6"/>
        <v>206.83530590717297</v>
      </c>
      <c r="N14" s="15">
        <f t="shared" si="7"/>
        <v>647.75</v>
      </c>
      <c r="O14" s="28">
        <f t="shared" si="8"/>
        <v>3336.6089767932485</v>
      </c>
      <c r="P14" s="51">
        <f t="shared" si="0"/>
        <v>4.6341791344350671</v>
      </c>
    </row>
    <row r="15" spans="2:16" ht="15.75" x14ac:dyDescent="0.25">
      <c r="B15" s="58" t="s">
        <v>26</v>
      </c>
      <c r="C15" s="55">
        <v>28</v>
      </c>
      <c r="D15" s="26">
        <v>3</v>
      </c>
      <c r="E15" s="5">
        <v>24</v>
      </c>
      <c r="F15" s="29">
        <f t="shared" si="1"/>
        <v>744</v>
      </c>
      <c r="G15" s="88">
        <v>167</v>
      </c>
      <c r="H15" s="22">
        <f t="shared" si="9"/>
        <v>2.5748502994011977</v>
      </c>
      <c r="I15" s="14">
        <f t="shared" si="2"/>
        <v>1915.688622754491</v>
      </c>
      <c r="J15" s="15">
        <f t="shared" si="3"/>
        <v>319.27999999999997</v>
      </c>
      <c r="K15" s="16">
        <f t="shared" si="4"/>
        <v>185.39</v>
      </c>
      <c r="L15" s="27">
        <f t="shared" si="5"/>
        <v>2420.3586227544906</v>
      </c>
      <c r="M15" s="18">
        <f t="shared" si="6"/>
        <v>201.69655189620755</v>
      </c>
      <c r="N15" s="15">
        <f t="shared" si="7"/>
        <v>631.65</v>
      </c>
      <c r="O15" s="28">
        <f t="shared" si="8"/>
        <v>3253.7051746506982</v>
      </c>
      <c r="P15" s="51">
        <f t="shared" si="0"/>
        <v>4.3732596433477129</v>
      </c>
    </row>
    <row r="16" spans="2:16" ht="15.75" x14ac:dyDescent="0.25">
      <c r="B16" s="58" t="s">
        <v>27</v>
      </c>
      <c r="C16" s="55">
        <v>27</v>
      </c>
      <c r="D16" s="26">
        <v>3</v>
      </c>
      <c r="E16" s="5">
        <v>24</v>
      </c>
      <c r="F16" s="29">
        <f t="shared" si="1"/>
        <v>720</v>
      </c>
      <c r="G16" s="88">
        <v>152</v>
      </c>
      <c r="H16" s="22">
        <f t="shared" si="9"/>
        <v>2.8289473684210527</v>
      </c>
      <c r="I16" s="14">
        <f t="shared" si="2"/>
        <v>2036.8421052631579</v>
      </c>
      <c r="J16" s="15">
        <f t="shared" si="3"/>
        <v>339.47</v>
      </c>
      <c r="K16" s="16">
        <f t="shared" si="4"/>
        <v>203.68</v>
      </c>
      <c r="L16" s="27">
        <f t="shared" si="5"/>
        <v>2579.9921052631576</v>
      </c>
      <c r="M16" s="18">
        <f t="shared" si="6"/>
        <v>214.99934210526314</v>
      </c>
      <c r="N16" s="15">
        <f t="shared" si="7"/>
        <v>673.31</v>
      </c>
      <c r="O16" s="28">
        <f t="shared" si="8"/>
        <v>3468.3014473684207</v>
      </c>
      <c r="P16" s="51">
        <f t="shared" si="0"/>
        <v>4.8170853435672507</v>
      </c>
    </row>
    <row r="17" spans="2:16" ht="15.75" x14ac:dyDescent="0.25">
      <c r="B17" s="58" t="s">
        <v>28</v>
      </c>
      <c r="C17" s="55">
        <v>31</v>
      </c>
      <c r="D17" s="26"/>
      <c r="E17" s="5">
        <v>24</v>
      </c>
      <c r="F17" s="29">
        <f t="shared" si="1"/>
        <v>744</v>
      </c>
      <c r="G17" s="88">
        <v>184</v>
      </c>
      <c r="H17" s="22">
        <f t="shared" si="9"/>
        <v>2.3369565217391304</v>
      </c>
      <c r="I17" s="14">
        <f t="shared" si="2"/>
        <v>1738.695652173913</v>
      </c>
      <c r="J17" s="15">
        <f t="shared" si="3"/>
        <v>289.77999999999997</v>
      </c>
      <c r="K17" s="16">
        <f t="shared" si="4"/>
        <v>0</v>
      </c>
      <c r="L17" s="27">
        <f t="shared" si="5"/>
        <v>2028.475652173913</v>
      </c>
      <c r="M17" s="18">
        <f t="shared" si="6"/>
        <v>169.03963768115941</v>
      </c>
      <c r="N17" s="15">
        <f t="shared" si="7"/>
        <v>529.38</v>
      </c>
      <c r="O17" s="28">
        <f t="shared" si="8"/>
        <v>2726.8952898550724</v>
      </c>
      <c r="P17" s="51">
        <f t="shared" si="0"/>
        <v>3.6651818412030543</v>
      </c>
    </row>
    <row r="18" spans="2:16" ht="15.75" x14ac:dyDescent="0.25">
      <c r="B18" s="58" t="s">
        <v>29</v>
      </c>
      <c r="C18" s="55">
        <v>31</v>
      </c>
      <c r="D18" s="26"/>
      <c r="E18" s="5">
        <v>24</v>
      </c>
      <c r="F18" s="29">
        <f t="shared" si="1"/>
        <v>744</v>
      </c>
      <c r="G18" s="88">
        <v>176</v>
      </c>
      <c r="H18" s="22">
        <f t="shared" si="9"/>
        <v>2.4431818181818183</v>
      </c>
      <c r="I18" s="14">
        <f t="shared" si="2"/>
        <v>1817.7272727272727</v>
      </c>
      <c r="J18" s="15">
        <f t="shared" si="3"/>
        <v>302.95</v>
      </c>
      <c r="K18" s="16">
        <f t="shared" si="4"/>
        <v>0</v>
      </c>
      <c r="L18" s="27">
        <f t="shared" si="5"/>
        <v>2120.6772727272728</v>
      </c>
      <c r="M18" s="18">
        <f t="shared" si="6"/>
        <v>176.72310606060606</v>
      </c>
      <c r="N18" s="15">
        <f t="shared" si="7"/>
        <v>553.44000000000005</v>
      </c>
      <c r="O18" s="28">
        <f t="shared" si="8"/>
        <v>2850.8403787878788</v>
      </c>
      <c r="P18" s="51">
        <f t="shared" si="0"/>
        <v>3.83177470267188</v>
      </c>
    </row>
    <row r="19" spans="2:16" ht="15.75" x14ac:dyDescent="0.25">
      <c r="B19" s="58" t="s">
        <v>30</v>
      </c>
      <c r="C19" s="55">
        <v>30</v>
      </c>
      <c r="D19" s="26"/>
      <c r="E19" s="5">
        <v>24</v>
      </c>
      <c r="F19" s="29">
        <f t="shared" si="1"/>
        <v>720</v>
      </c>
      <c r="G19" s="88">
        <v>168</v>
      </c>
      <c r="H19" s="22">
        <f t="shared" si="9"/>
        <v>2.5595238095238093</v>
      </c>
      <c r="I19" s="14">
        <f t="shared" si="2"/>
        <v>1842.8571428571427</v>
      </c>
      <c r="J19" s="15">
        <f t="shared" si="3"/>
        <v>307.14</v>
      </c>
      <c r="K19" s="16">
        <f t="shared" si="4"/>
        <v>0</v>
      </c>
      <c r="L19" s="27">
        <f t="shared" si="5"/>
        <v>2149.9971428571425</v>
      </c>
      <c r="M19" s="18">
        <f t="shared" si="6"/>
        <v>179.16642857142855</v>
      </c>
      <c r="N19" s="15">
        <f t="shared" si="7"/>
        <v>561.1</v>
      </c>
      <c r="O19" s="28">
        <f t="shared" si="8"/>
        <v>2890.2635714285711</v>
      </c>
      <c r="P19" s="51">
        <f t="shared" si="0"/>
        <v>4.0142549603174595</v>
      </c>
    </row>
    <row r="20" spans="2:16" ht="15.75" x14ac:dyDescent="0.25">
      <c r="B20" s="58" t="s">
        <v>31</v>
      </c>
      <c r="C20" s="55">
        <v>31</v>
      </c>
      <c r="D20" s="26"/>
      <c r="E20" s="5">
        <v>24</v>
      </c>
      <c r="F20" s="29">
        <f t="shared" si="1"/>
        <v>744</v>
      </c>
      <c r="G20" s="88">
        <v>184</v>
      </c>
      <c r="H20" s="22">
        <f t="shared" si="9"/>
        <v>2.3369565217391304</v>
      </c>
      <c r="I20" s="14">
        <f t="shared" si="2"/>
        <v>1738.695652173913</v>
      </c>
      <c r="J20" s="15">
        <f t="shared" si="3"/>
        <v>289.77999999999997</v>
      </c>
      <c r="K20" s="16">
        <f t="shared" si="4"/>
        <v>0</v>
      </c>
      <c r="L20" s="27">
        <f t="shared" si="5"/>
        <v>2028.475652173913</v>
      </c>
      <c r="M20" s="18">
        <f t="shared" si="6"/>
        <v>169.03963768115941</v>
      </c>
      <c r="N20" s="15">
        <f t="shared" si="7"/>
        <v>529.38</v>
      </c>
      <c r="O20" s="28">
        <f t="shared" si="8"/>
        <v>2726.8952898550724</v>
      </c>
      <c r="P20" s="51">
        <f t="shared" si="0"/>
        <v>3.6651818412030543</v>
      </c>
    </row>
    <row r="21" spans="2:16" ht="15.75" x14ac:dyDescent="0.25">
      <c r="B21" s="59" t="s">
        <v>32</v>
      </c>
      <c r="C21" s="55">
        <v>29</v>
      </c>
      <c r="D21" s="26">
        <v>1</v>
      </c>
      <c r="E21" s="5">
        <v>24</v>
      </c>
      <c r="F21" s="29">
        <f t="shared" si="1"/>
        <v>720</v>
      </c>
      <c r="G21" s="88">
        <v>160</v>
      </c>
      <c r="H21" s="22">
        <f t="shared" si="9"/>
        <v>2.6875</v>
      </c>
      <c r="I21" s="14">
        <f t="shared" si="2"/>
        <v>1935</v>
      </c>
      <c r="J21" s="15">
        <f t="shared" si="3"/>
        <v>322.5</v>
      </c>
      <c r="K21" s="16">
        <f t="shared" si="4"/>
        <v>64.5</v>
      </c>
      <c r="L21" s="27">
        <f t="shared" si="5"/>
        <v>2322</v>
      </c>
      <c r="M21" s="19">
        <f t="shared" si="6"/>
        <v>193.5</v>
      </c>
      <c r="N21" s="15">
        <f t="shared" si="7"/>
        <v>605.98</v>
      </c>
      <c r="O21" s="28">
        <f t="shared" si="8"/>
        <v>3121.48</v>
      </c>
      <c r="P21" s="51">
        <f t="shared" si="0"/>
        <v>4.3353888888888887</v>
      </c>
    </row>
    <row r="22" spans="2:16" ht="16.5" thickBot="1" x14ac:dyDescent="0.3">
      <c r="B22" s="60" t="s">
        <v>33</v>
      </c>
      <c r="C22" s="55">
        <v>27</v>
      </c>
      <c r="D22" s="26">
        <v>4</v>
      </c>
      <c r="E22" s="11">
        <v>24</v>
      </c>
      <c r="F22" s="30">
        <f t="shared" si="1"/>
        <v>744</v>
      </c>
      <c r="G22" s="88">
        <v>142</v>
      </c>
      <c r="H22" s="22">
        <f t="shared" si="9"/>
        <v>3.028169014084507</v>
      </c>
      <c r="I22" s="14">
        <f t="shared" si="2"/>
        <v>2252.9577464788731</v>
      </c>
      <c r="J22" s="15">
        <f t="shared" si="3"/>
        <v>375.49</v>
      </c>
      <c r="K22" s="16">
        <f t="shared" si="4"/>
        <v>290.7</v>
      </c>
      <c r="L22" s="27">
        <f t="shared" si="5"/>
        <v>2919.1477464788732</v>
      </c>
      <c r="M22" s="17">
        <f t="shared" si="6"/>
        <v>243.26231220657277</v>
      </c>
      <c r="N22" s="15">
        <f t="shared" si="7"/>
        <v>761.82</v>
      </c>
      <c r="O22" s="28">
        <f t="shared" si="8"/>
        <v>3924.2300586854462</v>
      </c>
      <c r="P22" s="52">
        <f t="shared" si="0"/>
        <v>5.2745027670503308</v>
      </c>
    </row>
    <row r="23" spans="2:16" s="33" customFormat="1" ht="25.5" customHeight="1" thickBot="1" x14ac:dyDescent="0.3">
      <c r="B23" s="61" t="s">
        <v>5</v>
      </c>
      <c r="C23" s="56">
        <f>SUM(C11:C22)</f>
        <v>350</v>
      </c>
      <c r="D23" s="40">
        <f>SUM(D11:D22)</f>
        <v>15</v>
      </c>
      <c r="E23" s="41"/>
      <c r="F23" s="42">
        <f t="shared" ref="F23:N23" si="10">SUM(F11:F22)</f>
        <v>8760</v>
      </c>
      <c r="G23" s="43">
        <f>SUM(G11:G22)</f>
        <v>1995</v>
      </c>
      <c r="H23" s="44"/>
      <c r="I23" s="50">
        <f t="shared" si="10"/>
        <v>22765.970852327828</v>
      </c>
      <c r="J23" s="49">
        <f t="shared" si="10"/>
        <v>3794.2999999999993</v>
      </c>
      <c r="K23" s="45">
        <f t="shared" si="10"/>
        <v>998.8599999999999</v>
      </c>
      <c r="L23" s="46">
        <f t="shared" si="10"/>
        <v>27559.130852327828</v>
      </c>
      <c r="M23" s="45">
        <f>SUM(M11:M22)</f>
        <v>2296.5942376939852</v>
      </c>
      <c r="N23" s="45">
        <f t="shared" si="10"/>
        <v>7192.2300000000014</v>
      </c>
      <c r="O23" s="47">
        <f>SUM(O11:O22)</f>
        <v>37047.955090021816</v>
      </c>
      <c r="P23" s="53">
        <f t="shared" si="0"/>
        <v>4.2292186175823989</v>
      </c>
    </row>
    <row r="24" spans="2:16" ht="23.25" customHeight="1" thickBot="1" x14ac:dyDescent="0.35">
      <c r="B24" s="1"/>
      <c r="C24" s="1"/>
      <c r="D24" s="1"/>
      <c r="E24" s="1"/>
      <c r="F24" s="1"/>
      <c r="G24" s="1"/>
      <c r="H24" s="1"/>
      <c r="I24" s="10"/>
      <c r="J24" s="10"/>
      <c r="K24" s="10"/>
      <c r="L24" s="10"/>
      <c r="M24" s="10"/>
      <c r="N24" s="1"/>
      <c r="O24" s="197" t="s">
        <v>54</v>
      </c>
      <c r="P24" s="198"/>
    </row>
    <row r="25" spans="2:16" ht="18.75" x14ac:dyDescent="0.3">
      <c r="B25" s="37" t="s">
        <v>84</v>
      </c>
      <c r="C25" s="10"/>
      <c r="D25" s="10"/>
      <c r="E25" s="10"/>
      <c r="F25" s="10"/>
      <c r="G25" s="10"/>
      <c r="H25" s="10"/>
    </row>
    <row r="26" spans="2:16" ht="8.25" customHeight="1" x14ac:dyDescent="0.25">
      <c r="B26" s="38"/>
    </row>
    <row r="27" spans="2:16" ht="12.75" customHeight="1" x14ac:dyDescent="0.25">
      <c r="E27" s="20"/>
      <c r="F27" s="20"/>
      <c r="G27" s="20"/>
    </row>
    <row r="28" spans="2:16" ht="15.75" x14ac:dyDescent="0.25">
      <c r="B28" s="175" t="s">
        <v>35</v>
      </c>
      <c r="C28" s="176"/>
      <c r="D28" s="177"/>
      <c r="E28" s="23"/>
      <c r="F28" s="21"/>
      <c r="G28" s="21"/>
    </row>
    <row r="29" spans="2:16" ht="11.25" customHeight="1" x14ac:dyDescent="0.25">
      <c r="B29" s="176"/>
      <c r="C29" s="176"/>
      <c r="D29" s="177"/>
      <c r="E29" s="23"/>
      <c r="F29" s="21"/>
      <c r="G29" s="21"/>
    </row>
    <row r="30" spans="2:16" s="33" customFormat="1" ht="18.75" customHeight="1" x14ac:dyDescent="0.25">
      <c r="B30" s="178" t="s">
        <v>15</v>
      </c>
      <c r="C30" s="179"/>
      <c r="D30" s="180"/>
      <c r="E30" s="35">
        <v>0.16</v>
      </c>
      <c r="F30" s="36" t="s">
        <v>34</v>
      </c>
    </row>
    <row r="31" spans="2:16" s="33" customFormat="1" ht="18.75" customHeight="1" x14ac:dyDescent="0.25">
      <c r="B31" s="181" t="s">
        <v>16</v>
      </c>
      <c r="C31" s="181"/>
      <c r="D31" s="181"/>
      <c r="E31" s="35">
        <v>0.13</v>
      </c>
      <c r="F31" s="36" t="s">
        <v>34</v>
      </c>
    </row>
    <row r="32" spans="2:16" s="33" customFormat="1" ht="18.75" customHeight="1" x14ac:dyDescent="0.25">
      <c r="B32" s="181" t="s">
        <v>17</v>
      </c>
      <c r="C32" s="181"/>
      <c r="D32" s="181"/>
      <c r="E32" s="35">
        <v>0.21</v>
      </c>
      <c r="F32" s="36" t="s">
        <v>34</v>
      </c>
    </row>
    <row r="33" spans="2:6" s="33" customFormat="1" ht="25.5" customHeight="1" x14ac:dyDescent="0.25">
      <c r="B33" s="173" t="s">
        <v>18</v>
      </c>
      <c r="C33" s="174"/>
      <c r="D33" s="174"/>
      <c r="E33" s="48">
        <f>P23+E30+E31+E32</f>
        <v>4.7292186175823989</v>
      </c>
      <c r="F33" s="39" t="s">
        <v>34</v>
      </c>
    </row>
    <row r="34" spans="2:6" x14ac:dyDescent="0.25">
      <c r="E34" s="34"/>
    </row>
  </sheetData>
  <mergeCells count="23">
    <mergeCell ref="O24:P24"/>
    <mergeCell ref="J9:J10"/>
    <mergeCell ref="K9:K10"/>
    <mergeCell ref="L9:L10"/>
    <mergeCell ref="M9:M10"/>
    <mergeCell ref="N9:N10"/>
    <mergeCell ref="O9:O10"/>
    <mergeCell ref="P9:P10"/>
    <mergeCell ref="B1:N1"/>
    <mergeCell ref="O1:P1"/>
    <mergeCell ref="B3:P3"/>
    <mergeCell ref="B9:B10"/>
    <mergeCell ref="C9:H9"/>
    <mergeCell ref="I9:I10"/>
    <mergeCell ref="B5:P5"/>
    <mergeCell ref="B8:D8"/>
    <mergeCell ref="E8:F8"/>
    <mergeCell ref="B33:D33"/>
    <mergeCell ref="B28:D28"/>
    <mergeCell ref="B30:D30"/>
    <mergeCell ref="B29:D29"/>
    <mergeCell ref="B31:D31"/>
    <mergeCell ref="B32:D32"/>
  </mergeCells>
  <phoneticPr fontId="23" type="noConversion"/>
  <pageMargins left="0.51181102362204722" right="0.51181102362204722" top="0.6692913385826772" bottom="0.59055118110236227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42"/>
  <sheetViews>
    <sheetView workbookViewId="0">
      <selection activeCell="M32" sqref="M32"/>
    </sheetView>
  </sheetViews>
  <sheetFormatPr defaultColWidth="9.140625" defaultRowHeight="15" x14ac:dyDescent="0.25"/>
  <cols>
    <col min="1" max="1" width="0.7109375" style="62" customWidth="1"/>
    <col min="2" max="2" width="15.42578125" style="62" customWidth="1"/>
    <col min="3" max="3" width="9.140625" style="62" customWidth="1"/>
    <col min="4" max="7" width="8.7109375" style="62" customWidth="1"/>
    <col min="8" max="8" width="7.5703125" style="62" customWidth="1"/>
    <col min="9" max="9" width="9.140625" style="62" customWidth="1"/>
    <col min="10" max="10" width="12.28515625" style="62" customWidth="1"/>
    <col min="11" max="11" width="10.5703125" style="62" customWidth="1"/>
    <col min="12" max="12" width="10.85546875" style="62" customWidth="1"/>
    <col min="13" max="13" width="11" style="62" customWidth="1"/>
    <col min="14" max="14" width="11.42578125" style="62" customWidth="1"/>
    <col min="15" max="15" width="11.7109375" style="62" customWidth="1"/>
    <col min="16" max="16" width="5.5703125" style="62" customWidth="1"/>
    <col min="17" max="17" width="11" style="62" customWidth="1"/>
    <col min="18" max="18" width="13.140625" style="62" customWidth="1"/>
    <col min="19" max="19" width="11" style="62" customWidth="1"/>
    <col min="20" max="20" width="13" style="62" customWidth="1"/>
    <col min="21" max="16384" width="9.140625" style="62"/>
  </cols>
  <sheetData>
    <row r="1" spans="2:20" ht="23.25" customHeight="1" x14ac:dyDescent="0.3">
      <c r="B1" s="250" t="s">
        <v>19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</row>
    <row r="2" spans="2:20" ht="12.75" customHeight="1" x14ac:dyDescent="0.3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2:20" ht="22.5" customHeight="1" x14ac:dyDescent="0.35">
      <c r="B3" s="246" t="s">
        <v>37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2:20" ht="15.75" x14ac:dyDescent="0.2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 ht="39" customHeight="1" x14ac:dyDescent="0.25">
      <c r="B5" s="247" t="s">
        <v>38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</row>
    <row r="6" spans="2:20" ht="6.75" customHeight="1" x14ac:dyDescent="0.2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2:20" ht="16.5" thickBot="1" x14ac:dyDescent="0.3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2:20" s="67" customFormat="1" ht="29.25" customHeight="1" thickBot="1" x14ac:dyDescent="0.3">
      <c r="B8" s="248" t="s">
        <v>64</v>
      </c>
      <c r="C8" s="249"/>
      <c r="D8" s="249"/>
      <c r="E8" s="172">
        <v>430</v>
      </c>
      <c r="F8" s="170" t="s">
        <v>98</v>
      </c>
      <c r="G8" s="170"/>
      <c r="H8" s="170"/>
      <c r="I8" s="171"/>
      <c r="J8" s="64"/>
      <c r="K8" s="64"/>
      <c r="L8" s="64"/>
      <c r="M8" s="64"/>
      <c r="N8" s="64"/>
      <c r="O8" s="64"/>
      <c r="P8" s="66"/>
      <c r="Q8" s="64"/>
      <c r="R8" s="64"/>
      <c r="S8" s="64"/>
      <c r="T8" s="64"/>
    </row>
    <row r="9" spans="2:20" ht="27.75" customHeight="1" thickBot="1" x14ac:dyDescent="0.3">
      <c r="B9" s="218" t="s">
        <v>61</v>
      </c>
      <c r="C9" s="215" t="s">
        <v>63</v>
      </c>
      <c r="D9" s="216"/>
      <c r="E9" s="216"/>
      <c r="F9" s="216"/>
      <c r="G9" s="216"/>
      <c r="H9" s="216"/>
      <c r="I9" s="217"/>
      <c r="J9" s="239" t="s">
        <v>77</v>
      </c>
      <c r="K9" s="230" t="s">
        <v>89</v>
      </c>
      <c r="L9" s="231"/>
      <c r="M9" s="231"/>
      <c r="N9" s="231"/>
      <c r="O9" s="232"/>
      <c r="P9" s="66"/>
      <c r="Q9" s="251" t="s">
        <v>91</v>
      </c>
      <c r="R9" s="252"/>
      <c r="S9" s="253" t="s">
        <v>93</v>
      </c>
      <c r="T9" s="255" t="s">
        <v>92</v>
      </c>
    </row>
    <row r="10" spans="2:20" s="68" customFormat="1" ht="66.75" customHeight="1" thickBot="1" x14ac:dyDescent="0.3">
      <c r="B10" s="219"/>
      <c r="C10" s="234" t="s">
        <v>78</v>
      </c>
      <c r="D10" s="233" t="s">
        <v>79</v>
      </c>
      <c r="E10" s="245" t="s">
        <v>80</v>
      </c>
      <c r="F10" s="245" t="s">
        <v>39</v>
      </c>
      <c r="G10" s="245" t="s">
        <v>81</v>
      </c>
      <c r="H10" s="245" t="s">
        <v>40</v>
      </c>
      <c r="I10" s="243" t="s">
        <v>82</v>
      </c>
      <c r="J10" s="240"/>
      <c r="K10" s="113" t="s">
        <v>55</v>
      </c>
      <c r="L10" s="114" t="s">
        <v>57</v>
      </c>
      <c r="M10" s="154" t="s">
        <v>58</v>
      </c>
      <c r="N10" s="160" t="s">
        <v>59</v>
      </c>
      <c r="O10" s="132" t="s">
        <v>85</v>
      </c>
      <c r="P10" s="66"/>
      <c r="Q10" s="113" t="s">
        <v>60</v>
      </c>
      <c r="R10" s="147" t="s">
        <v>94</v>
      </c>
      <c r="S10" s="254"/>
      <c r="T10" s="256"/>
    </row>
    <row r="11" spans="2:20" s="87" customFormat="1" ht="17.25" customHeight="1" thickBot="1" x14ac:dyDescent="0.3">
      <c r="B11" s="219"/>
      <c r="C11" s="234"/>
      <c r="D11" s="233"/>
      <c r="E11" s="245"/>
      <c r="F11" s="245"/>
      <c r="G11" s="245"/>
      <c r="H11" s="245"/>
      <c r="I11" s="244"/>
      <c r="J11" s="240"/>
      <c r="K11" s="115" t="s">
        <v>56</v>
      </c>
      <c r="L11" s="116" t="s">
        <v>56</v>
      </c>
      <c r="M11" s="155" t="s">
        <v>56</v>
      </c>
      <c r="N11" s="161" t="s">
        <v>56</v>
      </c>
      <c r="O11" s="133" t="s">
        <v>34</v>
      </c>
      <c r="P11" s="66"/>
      <c r="Q11" s="115" t="s">
        <v>56</v>
      </c>
      <c r="R11" s="148" t="s">
        <v>56</v>
      </c>
      <c r="S11" s="141" t="s">
        <v>56</v>
      </c>
      <c r="T11" s="133" t="s">
        <v>34</v>
      </c>
    </row>
    <row r="12" spans="2:20" s="80" customFormat="1" ht="11.25" customHeight="1" x14ac:dyDescent="0.2">
      <c r="B12" s="219"/>
      <c r="C12" s="228">
        <v>1</v>
      </c>
      <c r="D12" s="226">
        <v>2</v>
      </c>
      <c r="E12" s="226">
        <v>3</v>
      </c>
      <c r="F12" s="226">
        <v>4</v>
      </c>
      <c r="G12" s="226">
        <v>5</v>
      </c>
      <c r="H12" s="226">
        <v>6</v>
      </c>
      <c r="I12" s="237">
        <v>7</v>
      </c>
      <c r="J12" s="235">
        <v>8</v>
      </c>
      <c r="K12" s="117">
        <v>9</v>
      </c>
      <c r="L12" s="118">
        <v>10</v>
      </c>
      <c r="M12" s="156">
        <v>11</v>
      </c>
      <c r="N12" s="162">
        <v>12</v>
      </c>
      <c r="O12" s="134">
        <v>13</v>
      </c>
      <c r="P12" s="79"/>
      <c r="Q12" s="121" t="s">
        <v>46</v>
      </c>
      <c r="R12" s="149" t="s">
        <v>47</v>
      </c>
      <c r="S12" s="142" t="s">
        <v>50</v>
      </c>
      <c r="T12" s="138" t="s">
        <v>51</v>
      </c>
    </row>
    <row r="13" spans="2:20" s="82" customFormat="1" ht="15" customHeight="1" thickBot="1" x14ac:dyDescent="0.25">
      <c r="B13" s="220"/>
      <c r="C13" s="229"/>
      <c r="D13" s="227"/>
      <c r="E13" s="227"/>
      <c r="F13" s="227"/>
      <c r="G13" s="227"/>
      <c r="H13" s="227"/>
      <c r="I13" s="238"/>
      <c r="J13" s="236"/>
      <c r="K13" s="119" t="s">
        <v>41</v>
      </c>
      <c r="L13" s="120" t="s">
        <v>43</v>
      </c>
      <c r="M13" s="157" t="s">
        <v>42</v>
      </c>
      <c r="N13" s="163" t="s">
        <v>44</v>
      </c>
      <c r="O13" s="135" t="s">
        <v>45</v>
      </c>
      <c r="P13" s="81"/>
      <c r="Q13" s="119" t="s">
        <v>48</v>
      </c>
      <c r="R13" s="150" t="s">
        <v>49</v>
      </c>
      <c r="S13" s="143" t="s">
        <v>52</v>
      </c>
      <c r="T13" s="135" t="s">
        <v>53</v>
      </c>
    </row>
    <row r="14" spans="2:20" s="78" customFormat="1" ht="15" customHeight="1" x14ac:dyDescent="0.25">
      <c r="B14" s="94" t="s">
        <v>65</v>
      </c>
      <c r="C14" s="75">
        <v>30</v>
      </c>
      <c r="D14" s="76">
        <v>1</v>
      </c>
      <c r="E14" s="95">
        <v>24</v>
      </c>
      <c r="F14" s="95">
        <f>(C14+D14)*24</f>
        <v>744</v>
      </c>
      <c r="G14" s="96">
        <f t="shared" ref="G14:G25" si="0">(C14+D14)*8</f>
        <v>248</v>
      </c>
      <c r="H14" s="96">
        <f>(D14)*24</f>
        <v>24</v>
      </c>
      <c r="I14" s="131">
        <v>176</v>
      </c>
      <c r="J14" s="97">
        <f t="shared" ref="J14:J25" si="1">E$8/I14</f>
        <v>2.4431818181818183</v>
      </c>
      <c r="K14" s="98">
        <f t="shared" ref="K14:K25" si="2">F14*J14</f>
        <v>1817.7272727272727</v>
      </c>
      <c r="L14" s="99">
        <f>(G14*J14)/2</f>
        <v>302.9545454545455</v>
      </c>
      <c r="M14" s="158">
        <f>H14*J14</f>
        <v>58.63636363636364</v>
      </c>
      <c r="N14" s="164">
        <f>K14+L14+M14</f>
        <v>2179.3181818181815</v>
      </c>
      <c r="O14" s="136">
        <f>N14/F14</f>
        <v>2.92919110459433</v>
      </c>
      <c r="P14" s="77"/>
      <c r="Q14" s="98">
        <f>N14/12</f>
        <v>181.60984848484847</v>
      </c>
      <c r="R14" s="151">
        <f>ROUND((N14+Q14)*24.09%,2)</f>
        <v>568.75</v>
      </c>
      <c r="S14" s="144">
        <f>N14+Q14+R14</f>
        <v>2929.67803030303</v>
      </c>
      <c r="T14" s="136">
        <f t="shared" ref="T14:T26" si="3">S14/F14</f>
        <v>3.937739288041707</v>
      </c>
    </row>
    <row r="15" spans="2:20" s="78" customFormat="1" ht="15" customHeight="1" x14ac:dyDescent="0.25">
      <c r="B15" s="100" t="s">
        <v>66</v>
      </c>
      <c r="C15" s="75">
        <v>28</v>
      </c>
      <c r="D15" s="76"/>
      <c r="E15" s="101">
        <v>24</v>
      </c>
      <c r="F15" s="101">
        <f t="shared" ref="F15:F25" si="4">(C15+D15)*24</f>
        <v>672</v>
      </c>
      <c r="G15" s="102">
        <f t="shared" si="0"/>
        <v>224</v>
      </c>
      <c r="H15" s="102"/>
      <c r="I15" s="131">
        <v>160</v>
      </c>
      <c r="J15" s="103">
        <f t="shared" si="1"/>
        <v>2.6875</v>
      </c>
      <c r="K15" s="104">
        <f t="shared" si="2"/>
        <v>1806</v>
      </c>
      <c r="L15" s="99">
        <f t="shared" ref="L15:L25" si="5">(G15*J15)/2</f>
        <v>301</v>
      </c>
      <c r="M15" s="158">
        <f t="shared" ref="M15:M25" si="6">H15*J15</f>
        <v>0</v>
      </c>
      <c r="N15" s="165">
        <f t="shared" ref="N15:N25" si="7">K15+L15+M15</f>
        <v>2107</v>
      </c>
      <c r="O15" s="136">
        <f t="shared" ref="O15:O25" si="8">N15/F15</f>
        <v>3.1354166666666665</v>
      </c>
      <c r="P15" s="77"/>
      <c r="Q15" s="104">
        <f t="shared" ref="Q15:Q25" si="9">N15/12</f>
        <v>175.58333333333334</v>
      </c>
      <c r="R15" s="152">
        <f t="shared" ref="R15:R25" si="10">ROUND((N15+Q15)*24.09%,2)</f>
        <v>549.87</v>
      </c>
      <c r="S15" s="145">
        <f t="shared" ref="S15:S25" si="11">N15+Q15+R15</f>
        <v>2832.4533333333334</v>
      </c>
      <c r="T15" s="139">
        <f t="shared" si="3"/>
        <v>4.2149603174603172</v>
      </c>
    </row>
    <row r="16" spans="2:20" s="78" customFormat="1" ht="15" customHeight="1" x14ac:dyDescent="0.25">
      <c r="B16" s="100" t="s">
        <v>67</v>
      </c>
      <c r="C16" s="75">
        <v>31</v>
      </c>
      <c r="D16" s="76"/>
      <c r="E16" s="101">
        <v>24</v>
      </c>
      <c r="F16" s="101">
        <f t="shared" si="4"/>
        <v>744</v>
      </c>
      <c r="G16" s="102">
        <f t="shared" si="0"/>
        <v>248</v>
      </c>
      <c r="H16" s="102"/>
      <c r="I16" s="131">
        <v>168</v>
      </c>
      <c r="J16" s="103">
        <f t="shared" si="1"/>
        <v>2.5595238095238093</v>
      </c>
      <c r="K16" s="104">
        <f t="shared" si="2"/>
        <v>1904.2857142857142</v>
      </c>
      <c r="L16" s="99">
        <f t="shared" si="5"/>
        <v>317.38095238095235</v>
      </c>
      <c r="M16" s="158">
        <f t="shared" si="6"/>
        <v>0</v>
      </c>
      <c r="N16" s="165">
        <f t="shared" si="7"/>
        <v>2221.6666666666665</v>
      </c>
      <c r="O16" s="136">
        <f t="shared" si="8"/>
        <v>2.9861111111111107</v>
      </c>
      <c r="P16" s="77"/>
      <c r="Q16" s="104">
        <f t="shared" si="9"/>
        <v>185.13888888888889</v>
      </c>
      <c r="R16" s="152">
        <f t="shared" si="10"/>
        <v>579.79999999999995</v>
      </c>
      <c r="S16" s="145">
        <f t="shared" si="11"/>
        <v>2986.6055555555549</v>
      </c>
      <c r="T16" s="139">
        <f t="shared" si="3"/>
        <v>4.0142547789725205</v>
      </c>
    </row>
    <row r="17" spans="2:20" s="78" customFormat="1" ht="15" customHeight="1" x14ac:dyDescent="0.25">
      <c r="B17" s="100" t="s">
        <v>68</v>
      </c>
      <c r="C17" s="75">
        <v>27</v>
      </c>
      <c r="D17" s="76">
        <v>3</v>
      </c>
      <c r="E17" s="101">
        <v>24</v>
      </c>
      <c r="F17" s="101">
        <f t="shared" si="4"/>
        <v>720</v>
      </c>
      <c r="G17" s="102">
        <f t="shared" si="0"/>
        <v>240</v>
      </c>
      <c r="H17" s="102">
        <f>(D17)*24</f>
        <v>72</v>
      </c>
      <c r="I17" s="131">
        <v>158</v>
      </c>
      <c r="J17" s="103">
        <f t="shared" si="1"/>
        <v>2.721518987341772</v>
      </c>
      <c r="K17" s="104">
        <f t="shared" si="2"/>
        <v>1959.4936708860757</v>
      </c>
      <c r="L17" s="99">
        <f t="shared" si="5"/>
        <v>326.58227848101262</v>
      </c>
      <c r="M17" s="158">
        <f t="shared" si="6"/>
        <v>195.94936708860757</v>
      </c>
      <c r="N17" s="165">
        <f t="shared" si="7"/>
        <v>2482.0253164556962</v>
      </c>
      <c r="O17" s="136">
        <f t="shared" si="8"/>
        <v>3.4472573839662446</v>
      </c>
      <c r="P17" s="77"/>
      <c r="Q17" s="104">
        <f t="shared" si="9"/>
        <v>206.83544303797467</v>
      </c>
      <c r="R17" s="152">
        <f t="shared" si="10"/>
        <v>647.75</v>
      </c>
      <c r="S17" s="145">
        <f t="shared" si="11"/>
        <v>3336.6107594936707</v>
      </c>
      <c r="T17" s="139">
        <f t="shared" si="3"/>
        <v>4.6341816104078761</v>
      </c>
    </row>
    <row r="18" spans="2:20" s="78" customFormat="1" ht="15" customHeight="1" x14ac:dyDescent="0.25">
      <c r="B18" s="100" t="s">
        <v>69</v>
      </c>
      <c r="C18" s="75">
        <v>28</v>
      </c>
      <c r="D18" s="76">
        <v>3</v>
      </c>
      <c r="E18" s="101">
        <v>24</v>
      </c>
      <c r="F18" s="101">
        <f t="shared" si="4"/>
        <v>744</v>
      </c>
      <c r="G18" s="102">
        <f t="shared" si="0"/>
        <v>248</v>
      </c>
      <c r="H18" s="102">
        <f>(D18)*24</f>
        <v>72</v>
      </c>
      <c r="I18" s="131">
        <v>167</v>
      </c>
      <c r="J18" s="103">
        <f t="shared" si="1"/>
        <v>2.5748502994011977</v>
      </c>
      <c r="K18" s="104">
        <f t="shared" si="2"/>
        <v>1915.688622754491</v>
      </c>
      <c r="L18" s="99">
        <f t="shared" si="5"/>
        <v>319.28143712574854</v>
      </c>
      <c r="M18" s="158">
        <f t="shared" si="6"/>
        <v>185.38922155688624</v>
      </c>
      <c r="N18" s="165">
        <f t="shared" si="7"/>
        <v>2420.3592814371259</v>
      </c>
      <c r="O18" s="136">
        <f t="shared" si="8"/>
        <v>3.2531710772004381</v>
      </c>
      <c r="P18" s="77"/>
      <c r="Q18" s="104">
        <f t="shared" si="9"/>
        <v>201.69660678642717</v>
      </c>
      <c r="R18" s="152">
        <f t="shared" si="10"/>
        <v>631.65</v>
      </c>
      <c r="S18" s="145">
        <f t="shared" si="11"/>
        <v>3253.7058882235533</v>
      </c>
      <c r="T18" s="139">
        <f t="shared" si="3"/>
        <v>4.3732606024510128</v>
      </c>
    </row>
    <row r="19" spans="2:20" s="78" customFormat="1" ht="15" customHeight="1" x14ac:dyDescent="0.25">
      <c r="B19" s="100" t="s">
        <v>70</v>
      </c>
      <c r="C19" s="75">
        <v>27</v>
      </c>
      <c r="D19" s="76">
        <v>3</v>
      </c>
      <c r="E19" s="101">
        <v>24</v>
      </c>
      <c r="F19" s="101">
        <f t="shared" si="4"/>
        <v>720</v>
      </c>
      <c r="G19" s="102">
        <f t="shared" si="0"/>
        <v>240</v>
      </c>
      <c r="H19" s="102">
        <f>(D19)*24</f>
        <v>72</v>
      </c>
      <c r="I19" s="131">
        <v>152</v>
      </c>
      <c r="J19" s="103">
        <f t="shared" si="1"/>
        <v>2.8289473684210527</v>
      </c>
      <c r="K19" s="104">
        <f t="shared" si="2"/>
        <v>2036.8421052631579</v>
      </c>
      <c r="L19" s="99">
        <f t="shared" si="5"/>
        <v>339.4736842105263</v>
      </c>
      <c r="M19" s="158">
        <f t="shared" si="6"/>
        <v>203.68421052631578</v>
      </c>
      <c r="N19" s="165">
        <f t="shared" si="7"/>
        <v>2580</v>
      </c>
      <c r="O19" s="136">
        <f t="shared" si="8"/>
        <v>3.5833333333333335</v>
      </c>
      <c r="P19" s="77"/>
      <c r="Q19" s="104">
        <f t="shared" si="9"/>
        <v>215</v>
      </c>
      <c r="R19" s="152">
        <f t="shared" si="10"/>
        <v>673.32</v>
      </c>
      <c r="S19" s="145">
        <f t="shared" si="11"/>
        <v>3468.32</v>
      </c>
      <c r="T19" s="139">
        <f t="shared" si="3"/>
        <v>4.8171111111111111</v>
      </c>
    </row>
    <row r="20" spans="2:20" s="78" customFormat="1" ht="15" customHeight="1" x14ac:dyDescent="0.25">
      <c r="B20" s="100" t="s">
        <v>71</v>
      </c>
      <c r="C20" s="75">
        <v>31</v>
      </c>
      <c r="D20" s="76"/>
      <c r="E20" s="101">
        <v>24</v>
      </c>
      <c r="F20" s="101">
        <f t="shared" si="4"/>
        <v>744</v>
      </c>
      <c r="G20" s="102">
        <f t="shared" si="0"/>
        <v>248</v>
      </c>
      <c r="H20" s="102"/>
      <c r="I20" s="131">
        <v>184</v>
      </c>
      <c r="J20" s="103">
        <f t="shared" si="1"/>
        <v>2.3369565217391304</v>
      </c>
      <c r="K20" s="104">
        <f t="shared" si="2"/>
        <v>1738.695652173913</v>
      </c>
      <c r="L20" s="99">
        <f t="shared" si="5"/>
        <v>289.78260869565219</v>
      </c>
      <c r="M20" s="158">
        <f t="shared" si="6"/>
        <v>0</v>
      </c>
      <c r="N20" s="165">
        <f t="shared" si="7"/>
        <v>2028.4782608695652</v>
      </c>
      <c r="O20" s="136">
        <f t="shared" si="8"/>
        <v>2.7264492753623188</v>
      </c>
      <c r="P20" s="77"/>
      <c r="Q20" s="104">
        <f t="shared" si="9"/>
        <v>169.03985507246378</v>
      </c>
      <c r="R20" s="152">
        <f t="shared" si="10"/>
        <v>529.38</v>
      </c>
      <c r="S20" s="145">
        <f t="shared" si="11"/>
        <v>2726.8981159420291</v>
      </c>
      <c r="T20" s="139">
        <f t="shared" si="3"/>
        <v>3.6651856397070284</v>
      </c>
    </row>
    <row r="21" spans="2:20" s="78" customFormat="1" ht="15" customHeight="1" x14ac:dyDescent="0.25">
      <c r="B21" s="100" t="s">
        <v>72</v>
      </c>
      <c r="C21" s="75">
        <v>31</v>
      </c>
      <c r="D21" s="76"/>
      <c r="E21" s="101">
        <v>24</v>
      </c>
      <c r="F21" s="101">
        <f t="shared" si="4"/>
        <v>744</v>
      </c>
      <c r="G21" s="102">
        <f t="shared" si="0"/>
        <v>248</v>
      </c>
      <c r="H21" s="102"/>
      <c r="I21" s="131">
        <v>176</v>
      </c>
      <c r="J21" s="103">
        <f t="shared" si="1"/>
        <v>2.4431818181818183</v>
      </c>
      <c r="K21" s="104">
        <f t="shared" si="2"/>
        <v>1817.7272727272727</v>
      </c>
      <c r="L21" s="99">
        <f t="shared" si="5"/>
        <v>302.9545454545455</v>
      </c>
      <c r="M21" s="158">
        <f t="shared" si="6"/>
        <v>0</v>
      </c>
      <c r="N21" s="165">
        <f t="shared" si="7"/>
        <v>2120.681818181818</v>
      </c>
      <c r="O21" s="136">
        <f t="shared" si="8"/>
        <v>2.8503787878787876</v>
      </c>
      <c r="P21" s="77"/>
      <c r="Q21" s="104">
        <f t="shared" si="9"/>
        <v>176.72348484848484</v>
      </c>
      <c r="R21" s="152">
        <f t="shared" si="10"/>
        <v>553.44000000000005</v>
      </c>
      <c r="S21" s="145">
        <f t="shared" si="11"/>
        <v>2850.8453030303031</v>
      </c>
      <c r="T21" s="139">
        <f t="shared" si="3"/>
        <v>3.8317813212772891</v>
      </c>
    </row>
    <row r="22" spans="2:20" s="78" customFormat="1" ht="15" customHeight="1" x14ac:dyDescent="0.25">
      <c r="B22" s="100" t="s">
        <v>73</v>
      </c>
      <c r="C22" s="75">
        <v>30</v>
      </c>
      <c r="D22" s="76"/>
      <c r="E22" s="101">
        <v>24</v>
      </c>
      <c r="F22" s="101">
        <f t="shared" si="4"/>
        <v>720</v>
      </c>
      <c r="G22" s="102">
        <f t="shared" si="0"/>
        <v>240</v>
      </c>
      <c r="H22" s="102"/>
      <c r="I22" s="131">
        <v>168</v>
      </c>
      <c r="J22" s="103">
        <f t="shared" si="1"/>
        <v>2.5595238095238093</v>
      </c>
      <c r="K22" s="104">
        <f t="shared" si="2"/>
        <v>1842.8571428571427</v>
      </c>
      <c r="L22" s="99">
        <f t="shared" si="5"/>
        <v>307.14285714285711</v>
      </c>
      <c r="M22" s="158">
        <f t="shared" si="6"/>
        <v>0</v>
      </c>
      <c r="N22" s="165">
        <f t="shared" si="7"/>
        <v>2150</v>
      </c>
      <c r="O22" s="136">
        <f t="shared" si="8"/>
        <v>2.9861111111111112</v>
      </c>
      <c r="P22" s="77"/>
      <c r="Q22" s="104">
        <f t="shared" si="9"/>
        <v>179.16666666666666</v>
      </c>
      <c r="R22" s="152">
        <f t="shared" si="10"/>
        <v>561.1</v>
      </c>
      <c r="S22" s="145">
        <f t="shared" si="11"/>
        <v>2890.2666666666664</v>
      </c>
      <c r="T22" s="139">
        <f t="shared" si="3"/>
        <v>4.0142592592592585</v>
      </c>
    </row>
    <row r="23" spans="2:20" s="78" customFormat="1" ht="15" customHeight="1" x14ac:dyDescent="0.25">
      <c r="B23" s="100" t="s">
        <v>74</v>
      </c>
      <c r="C23" s="75">
        <v>31</v>
      </c>
      <c r="D23" s="76"/>
      <c r="E23" s="101">
        <v>24</v>
      </c>
      <c r="F23" s="101">
        <f t="shared" si="4"/>
        <v>744</v>
      </c>
      <c r="G23" s="102">
        <f t="shared" si="0"/>
        <v>248</v>
      </c>
      <c r="H23" s="102"/>
      <c r="I23" s="131">
        <v>184</v>
      </c>
      <c r="J23" s="103">
        <f t="shared" si="1"/>
        <v>2.3369565217391304</v>
      </c>
      <c r="K23" s="104">
        <f t="shared" si="2"/>
        <v>1738.695652173913</v>
      </c>
      <c r="L23" s="99">
        <f t="shared" si="5"/>
        <v>289.78260869565219</v>
      </c>
      <c r="M23" s="158">
        <f t="shared" si="6"/>
        <v>0</v>
      </c>
      <c r="N23" s="165">
        <f t="shared" si="7"/>
        <v>2028.4782608695652</v>
      </c>
      <c r="O23" s="136">
        <f t="shared" si="8"/>
        <v>2.7264492753623188</v>
      </c>
      <c r="P23" s="77"/>
      <c r="Q23" s="104">
        <f t="shared" si="9"/>
        <v>169.03985507246378</v>
      </c>
      <c r="R23" s="152">
        <f t="shared" si="10"/>
        <v>529.38</v>
      </c>
      <c r="S23" s="145">
        <f t="shared" si="11"/>
        <v>2726.8981159420291</v>
      </c>
      <c r="T23" s="139">
        <f t="shared" si="3"/>
        <v>3.6651856397070284</v>
      </c>
    </row>
    <row r="24" spans="2:20" s="78" customFormat="1" ht="15" customHeight="1" x14ac:dyDescent="0.25">
      <c r="B24" s="105" t="s">
        <v>75</v>
      </c>
      <c r="C24" s="75">
        <v>29</v>
      </c>
      <c r="D24" s="76">
        <v>1</v>
      </c>
      <c r="E24" s="101">
        <v>24</v>
      </c>
      <c r="F24" s="101">
        <f t="shared" si="4"/>
        <v>720</v>
      </c>
      <c r="G24" s="102">
        <f t="shared" si="0"/>
        <v>240</v>
      </c>
      <c r="H24" s="102">
        <f>(D24)*24</f>
        <v>24</v>
      </c>
      <c r="I24" s="131">
        <v>160</v>
      </c>
      <c r="J24" s="103">
        <f t="shared" si="1"/>
        <v>2.6875</v>
      </c>
      <c r="K24" s="104">
        <f t="shared" si="2"/>
        <v>1935</v>
      </c>
      <c r="L24" s="99">
        <f t="shared" si="5"/>
        <v>322.5</v>
      </c>
      <c r="M24" s="158">
        <f t="shared" si="6"/>
        <v>64.5</v>
      </c>
      <c r="N24" s="165">
        <f t="shared" si="7"/>
        <v>2322</v>
      </c>
      <c r="O24" s="136">
        <f t="shared" si="8"/>
        <v>3.2250000000000001</v>
      </c>
      <c r="P24" s="77"/>
      <c r="Q24" s="106">
        <f t="shared" si="9"/>
        <v>193.5</v>
      </c>
      <c r="R24" s="152">
        <f t="shared" si="10"/>
        <v>605.98</v>
      </c>
      <c r="S24" s="145">
        <f t="shared" si="11"/>
        <v>3121.48</v>
      </c>
      <c r="T24" s="139">
        <f t="shared" si="3"/>
        <v>4.3353888888888887</v>
      </c>
    </row>
    <row r="25" spans="2:20" s="78" customFormat="1" ht="15" customHeight="1" thickBot="1" x14ac:dyDescent="0.3">
      <c r="B25" s="107" t="s">
        <v>76</v>
      </c>
      <c r="C25" s="75">
        <v>27</v>
      </c>
      <c r="D25" s="76">
        <v>4</v>
      </c>
      <c r="E25" s="108">
        <v>24</v>
      </c>
      <c r="F25" s="108">
        <f t="shared" si="4"/>
        <v>744</v>
      </c>
      <c r="G25" s="109">
        <f t="shared" si="0"/>
        <v>248</v>
      </c>
      <c r="H25" s="110">
        <f>(D25)*24</f>
        <v>96</v>
      </c>
      <c r="I25" s="131">
        <v>142</v>
      </c>
      <c r="J25" s="103">
        <f t="shared" si="1"/>
        <v>3.028169014084507</v>
      </c>
      <c r="K25" s="104">
        <f t="shared" si="2"/>
        <v>2252.9577464788731</v>
      </c>
      <c r="L25" s="99">
        <f t="shared" si="5"/>
        <v>375.49295774647885</v>
      </c>
      <c r="M25" s="158">
        <f t="shared" si="6"/>
        <v>290.70422535211264</v>
      </c>
      <c r="N25" s="165">
        <f t="shared" si="7"/>
        <v>2919.1549295774644</v>
      </c>
      <c r="O25" s="136">
        <f t="shared" si="8"/>
        <v>3.9235953354535811</v>
      </c>
      <c r="P25" s="77"/>
      <c r="Q25" s="111">
        <f t="shared" si="9"/>
        <v>243.26291079812202</v>
      </c>
      <c r="R25" s="152">
        <f t="shared" si="10"/>
        <v>761.83</v>
      </c>
      <c r="S25" s="145">
        <f t="shared" si="11"/>
        <v>3924.2478403755863</v>
      </c>
      <c r="T25" s="140">
        <f t="shared" si="3"/>
        <v>5.2745266671714868</v>
      </c>
    </row>
    <row r="26" spans="2:20" s="86" customFormat="1" ht="21.75" customHeight="1" thickBot="1" x14ac:dyDescent="0.3">
      <c r="B26" s="123" t="s">
        <v>5</v>
      </c>
      <c r="C26" s="124">
        <f>SUM(C14:C25)</f>
        <v>350</v>
      </c>
      <c r="D26" s="125">
        <f>SUM(D14:D25)</f>
        <v>15</v>
      </c>
      <c r="E26" s="126"/>
      <c r="F26" s="127">
        <f t="shared" ref="F26:R26" si="12">SUM(F14:F25)</f>
        <v>8760</v>
      </c>
      <c r="G26" s="127">
        <f>SUM(G14:G25)</f>
        <v>2920</v>
      </c>
      <c r="H26" s="127">
        <f>SUM(H14:H25)</f>
        <v>360</v>
      </c>
      <c r="I26" s="128">
        <f>SUM(I14:I25)</f>
        <v>1995</v>
      </c>
      <c r="J26" s="129"/>
      <c r="K26" s="122">
        <f>SUM(K14:K25)</f>
        <v>22765.970852327828</v>
      </c>
      <c r="L26" s="130">
        <f t="shared" si="12"/>
        <v>3794.3284753879707</v>
      </c>
      <c r="M26" s="159">
        <f t="shared" si="12"/>
        <v>998.86338816028592</v>
      </c>
      <c r="N26" s="166">
        <f t="shared" si="12"/>
        <v>27559.162715876082</v>
      </c>
      <c r="O26" s="137">
        <f>N26/F26</f>
        <v>3.1460231410817445</v>
      </c>
      <c r="P26" s="85"/>
      <c r="Q26" s="122">
        <f>SUM(Q14:Q25)</f>
        <v>2296.5968929896735</v>
      </c>
      <c r="R26" s="153">
        <f t="shared" si="12"/>
        <v>7192.2500000000018</v>
      </c>
      <c r="S26" s="146">
        <f>SUM(S14:S25)</f>
        <v>37048.009608865759</v>
      </c>
      <c r="T26" s="137">
        <f t="shared" si="3"/>
        <v>4.2292248411947213</v>
      </c>
    </row>
    <row r="27" spans="2:20" ht="29.25" customHeight="1" thickBot="1" x14ac:dyDescent="0.4">
      <c r="B27" s="64"/>
      <c r="C27" s="64"/>
      <c r="D27" s="64"/>
      <c r="E27" s="64"/>
      <c r="F27" s="64"/>
      <c r="G27" s="64"/>
      <c r="H27" s="64"/>
      <c r="I27" s="64"/>
      <c r="J27" s="64"/>
      <c r="K27" s="69"/>
      <c r="L27" s="69"/>
      <c r="M27" s="69"/>
      <c r="N27" s="69"/>
      <c r="O27" s="69"/>
      <c r="P27" s="66"/>
      <c r="Q27" s="69"/>
      <c r="R27" s="64"/>
      <c r="S27" s="241" t="s">
        <v>90</v>
      </c>
      <c r="T27" s="242"/>
    </row>
    <row r="28" spans="2:20" ht="6" customHeight="1" x14ac:dyDescent="0.35">
      <c r="B28" s="64"/>
      <c r="C28" s="64"/>
      <c r="D28" s="64"/>
      <c r="E28" s="64"/>
      <c r="F28" s="64"/>
      <c r="G28" s="64"/>
      <c r="H28" s="64"/>
      <c r="I28" s="64"/>
      <c r="J28" s="64"/>
      <c r="K28" s="69"/>
      <c r="L28" s="69"/>
      <c r="M28" s="69"/>
      <c r="N28" s="69"/>
      <c r="O28" s="69"/>
      <c r="P28" s="66"/>
      <c r="Q28" s="69"/>
      <c r="R28" s="64"/>
      <c r="S28" s="64"/>
      <c r="T28" s="64"/>
    </row>
    <row r="29" spans="2:20" s="67" customFormat="1" ht="15" customHeight="1" x14ac:dyDescent="0.25">
      <c r="B29" s="91" t="s">
        <v>86</v>
      </c>
      <c r="E29" s="83"/>
      <c r="F29" s="83"/>
      <c r="G29" s="83"/>
      <c r="H29" s="83"/>
      <c r="I29" s="83"/>
    </row>
    <row r="30" spans="2:20" s="67" customFormat="1" ht="15" customHeight="1" x14ac:dyDescent="0.25">
      <c r="B30" s="92" t="s">
        <v>62</v>
      </c>
      <c r="C30" s="84"/>
      <c r="D30" s="84"/>
      <c r="E30" s="84"/>
      <c r="F30" s="84"/>
      <c r="G30" s="84"/>
      <c r="H30" s="84"/>
      <c r="I30" s="84"/>
      <c r="J30" s="84"/>
      <c r="P30" s="66"/>
    </row>
    <row r="31" spans="2:20" ht="12.75" customHeight="1" x14ac:dyDescent="0.25"/>
    <row r="32" spans="2:20" ht="7.5" customHeight="1" x14ac:dyDescent="0.25">
      <c r="E32" s="70"/>
      <c r="F32" s="70"/>
      <c r="G32" s="70"/>
      <c r="H32" s="70"/>
      <c r="I32" s="70"/>
    </row>
    <row r="33" spans="2:9" s="67" customFormat="1" ht="22.5" customHeight="1" x14ac:dyDescent="0.25">
      <c r="B33" s="223" t="s">
        <v>87</v>
      </c>
      <c r="C33" s="224"/>
      <c r="D33" s="224"/>
      <c r="E33" s="224"/>
      <c r="F33" s="224"/>
      <c r="G33" s="224"/>
      <c r="H33" s="224"/>
      <c r="I33" s="225"/>
    </row>
    <row r="34" spans="2:9" ht="8.25" customHeight="1" x14ac:dyDescent="0.25">
      <c r="B34" s="221"/>
      <c r="C34" s="221"/>
      <c r="D34" s="222"/>
      <c r="E34" s="71"/>
      <c r="F34" s="72"/>
      <c r="G34" s="72"/>
      <c r="H34" s="72"/>
      <c r="I34" s="72"/>
    </row>
    <row r="35" spans="2:9" s="67" customFormat="1" ht="16.5" customHeight="1" x14ac:dyDescent="0.25">
      <c r="B35" s="213" t="s">
        <v>95</v>
      </c>
      <c r="C35" s="213"/>
      <c r="D35" s="213"/>
      <c r="E35" s="213"/>
      <c r="F35" s="213"/>
      <c r="G35" s="89">
        <v>0.16</v>
      </c>
      <c r="H35" s="90" t="s">
        <v>34</v>
      </c>
      <c r="I35" s="73"/>
    </row>
    <row r="36" spans="2:9" s="67" customFormat="1" ht="16.5" customHeight="1" x14ac:dyDescent="0.25">
      <c r="B36" s="214" t="s">
        <v>96</v>
      </c>
      <c r="C36" s="214"/>
      <c r="D36" s="214"/>
      <c r="E36" s="214"/>
      <c r="F36" s="214"/>
      <c r="G36" s="89">
        <v>0.13</v>
      </c>
      <c r="H36" s="90" t="s">
        <v>34</v>
      </c>
      <c r="I36" s="73"/>
    </row>
    <row r="37" spans="2:9" s="67" customFormat="1" ht="16.5" customHeight="1" x14ac:dyDescent="0.25">
      <c r="B37" s="214" t="s">
        <v>97</v>
      </c>
      <c r="C37" s="214"/>
      <c r="D37" s="214"/>
      <c r="E37" s="214"/>
      <c r="F37" s="214"/>
      <c r="G37" s="89">
        <v>0.21</v>
      </c>
      <c r="H37" s="90" t="s">
        <v>34</v>
      </c>
      <c r="I37" s="73"/>
    </row>
    <row r="38" spans="2:9" s="67" customFormat="1" ht="8.25" customHeight="1" x14ac:dyDescent="0.25">
      <c r="B38" s="93"/>
      <c r="C38" s="93"/>
      <c r="D38" s="93"/>
      <c r="E38" s="93"/>
      <c r="F38" s="93"/>
      <c r="G38" s="89"/>
      <c r="H38" s="90"/>
      <c r="I38" s="73"/>
    </row>
    <row r="39" spans="2:9" s="67" customFormat="1" ht="29.25" customHeight="1" x14ac:dyDescent="0.25">
      <c r="B39" s="211" t="s">
        <v>88</v>
      </c>
      <c r="C39" s="211"/>
      <c r="D39" s="211"/>
      <c r="E39" s="211"/>
      <c r="F39" s="212"/>
      <c r="G39" s="167">
        <f>T26+G35+G36+G37</f>
        <v>4.7292248411947213</v>
      </c>
      <c r="H39" s="168" t="s">
        <v>34</v>
      </c>
      <c r="I39" s="169"/>
    </row>
    <row r="40" spans="2:9" x14ac:dyDescent="0.25">
      <c r="E40" s="74"/>
    </row>
    <row r="42" spans="2:9" ht="15.75" x14ac:dyDescent="0.25">
      <c r="B42" s="112"/>
    </row>
  </sheetData>
  <mergeCells count="33">
    <mergeCell ref="B3:T3"/>
    <mergeCell ref="B5:T5"/>
    <mergeCell ref="B8:D8"/>
    <mergeCell ref="B1:T1"/>
    <mergeCell ref="Q9:R9"/>
    <mergeCell ref="S9:S10"/>
    <mergeCell ref="T9:T10"/>
    <mergeCell ref="E10:E11"/>
    <mergeCell ref="S27:T27"/>
    <mergeCell ref="I10:I11"/>
    <mergeCell ref="H10:H11"/>
    <mergeCell ref="G10:G11"/>
    <mergeCell ref="F10:F11"/>
    <mergeCell ref="K9:O9"/>
    <mergeCell ref="D10:D11"/>
    <mergeCell ref="C10:C11"/>
    <mergeCell ref="J12:J13"/>
    <mergeCell ref="I12:I13"/>
    <mergeCell ref="H12:H13"/>
    <mergeCell ref="G12:G13"/>
    <mergeCell ref="F12:F13"/>
    <mergeCell ref="E12:E13"/>
    <mergeCell ref="J9:J11"/>
    <mergeCell ref="B39:F39"/>
    <mergeCell ref="B35:F35"/>
    <mergeCell ref="B36:F36"/>
    <mergeCell ref="B37:F37"/>
    <mergeCell ref="C9:I9"/>
    <mergeCell ref="B9:B13"/>
    <mergeCell ref="B34:D34"/>
    <mergeCell ref="B33:I33"/>
    <mergeCell ref="D12:D13"/>
    <mergeCell ref="C12:C13"/>
  </mergeCells>
  <pageMargins left="0.31496062992125984" right="0.31496062992125984" top="0.6692913385826772" bottom="0.59055118110236227" header="0.31496062992125984" footer="0.31496062992125984"/>
  <pageSetup paperSize="9" scale="71" orientation="landscape" r:id="rId1"/>
  <ignoredErrors>
    <ignoredError sqref="C26:D26 I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2019 (jauna versija)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APSARDZE Q</dc:title>
  <dc:creator>user; Q</dc:creator>
  <cp:lastModifiedBy>Elīna Virtmane</cp:lastModifiedBy>
  <cp:lastPrinted>2018-12-23T18:33:53Z</cp:lastPrinted>
  <dcterms:created xsi:type="dcterms:W3CDTF">2013-03-25T17:12:18Z</dcterms:created>
  <dcterms:modified xsi:type="dcterms:W3CDTF">2019-02-05T09:02:07Z</dcterms:modified>
</cp:coreProperties>
</file>